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7485" activeTab="0"/>
  </bookViews>
  <sheets>
    <sheet name="OPĆI DIO" sheetId="1" r:id="rId1"/>
    <sheet name="PLAN PRIHODA" sheetId="2" r:id="rId2"/>
    <sheet name="PLAN RASHODA I IZDATAKA" sheetId="3" r:id="rId3"/>
    <sheet name="plan rashoda 23.,24." sheetId="4" r:id="rId4"/>
  </sheets>
  <definedNames>
    <definedName name="_xlnm.Print_Titles" localSheetId="2">'PLAN RASHODA I IZDATAKA'!$1:$2</definedName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<sst xmlns="http://schemas.openxmlformats.org/spreadsheetml/2006/main" count="385" uniqueCount="149">
  <si>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</si>
  <si>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</si>
  <si>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</si>
  <si>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</si>
  <si>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</si>
  <si>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</si>
  <si>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</si>
  <si>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</si>
  <si>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</si>
  <si>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</si>
  <si>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</si>
  <si>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</si>
  <si>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</si>
  <si>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</si>
  <si>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</si>
  <si>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</si>
  <si>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</si>
  <si>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</si>
  <si>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</si>
  <si>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</si>
  <si>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</si>
  <si>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</si>
  <si>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</si>
  <si>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</si>
  <si>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</si>
  <si>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</si>
  <si>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</si>
  <si>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</si>
  <si>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</si>
  <si>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</si>
  <si>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</si>
  <si>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</si>
  <si>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</si>
  <si>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</si>
  <si>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</si>
  <si>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</si>
  <si>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</si>
  <si>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</si>
  <si>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</si>
  <si>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</si>
  <si>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Redovna djelatnost muzeja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</si>
  <si>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</si>
  <si>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</si>
  <si>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</si>
  <si>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</si>
  <si>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</si>
  <si>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</si>
  <si>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</si>
  <si>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</si>
  <si>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</si>
  <si>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</si>
  <si>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</si>
  <si>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</si>
  <si>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</si>
  <si>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</si>
  <si>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</si>
  <si>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</si>
  <si>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</si>
  <si>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</si>
  <si>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Kamate za primljene kredite i zajmove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</si>
  <si>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</si>
  <si>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</si>
  <si>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Izdaci za financijsku imovinu i otplate zajmova</t>
  </si>
  <si>
    <t>Izdaci za otplatu glavnice primljenih kredita i zajmova</t>
  </si>
  <si>
    <t>Uredska oprema i namještaj</t>
  </si>
  <si>
    <t>Uređaji, strojevi i oprema za ostale namjene</t>
  </si>
  <si>
    <t>Rashodi za dodatna ulaganja na nefinancijskoj imovini</t>
  </si>
  <si>
    <t>Dodatna ulaganja na građevinskim objektima</t>
  </si>
  <si>
    <t>Dodatna ulaganja na postrojenjima i opremi</t>
  </si>
  <si>
    <t>Muzejski izlošci i predmeti prirodnih rijetkosti</t>
  </si>
  <si>
    <t>Plaće za redovan rad</t>
  </si>
  <si>
    <t>Prihodi za posebne namjene      IZVOR 445</t>
  </si>
  <si>
    <t>Pomoći    IZVOR 21</t>
  </si>
  <si>
    <t>Pomoći    IZVOR 22</t>
  </si>
  <si>
    <t>Pomoći    IZVOR 23</t>
  </si>
  <si>
    <t>Pomoći    IZVOR 26</t>
  </si>
  <si>
    <t>A15200101</t>
  </si>
  <si>
    <t>MUZEJ GRADA ŠIBENIKA</t>
  </si>
  <si>
    <t>K15200202</t>
  </si>
  <si>
    <t xml:space="preserve">Opći prihodi i primici       </t>
  </si>
  <si>
    <t>Kamate za primljene kredite i zajmove od kreditnih i ostalih financijskih institucija izvan javnog sektora</t>
  </si>
  <si>
    <t>Oprema za održavanje i zaštitu</t>
  </si>
  <si>
    <t>A15200201</t>
  </si>
  <si>
    <t>Muzejsko-galerijska djelatnost</t>
  </si>
  <si>
    <t xml:space="preserve">Arheološki lokaliteti </t>
  </si>
  <si>
    <t>Naknade troškova osobama izvan radnog odnosa</t>
  </si>
  <si>
    <t>Komunikacijska oprema</t>
  </si>
  <si>
    <t>Muzejski depo</t>
  </si>
  <si>
    <t>K15200204</t>
  </si>
  <si>
    <t>Palača Rossini</t>
  </si>
  <si>
    <t>A15200215</t>
  </si>
  <si>
    <t>A15200216</t>
  </si>
  <si>
    <t>A15200217</t>
  </si>
  <si>
    <t>T15200214</t>
  </si>
  <si>
    <t>Zaštita kulturno-povijesne baštine</t>
  </si>
  <si>
    <t>ZAŠTITA KULTURNO- POVIJESNE BAŠTINE</t>
  </si>
  <si>
    <t>Muzejsko izdavaštvo</t>
  </si>
  <si>
    <t>Stalni postav Muzeja III. kat</t>
  </si>
  <si>
    <t>Plaće za prekovremeni rad</t>
  </si>
  <si>
    <t>Zatezne kamate</t>
  </si>
  <si>
    <t>Ostali financijski rashodi</t>
  </si>
  <si>
    <t>mr. sc. Željko Krnčević</t>
  </si>
  <si>
    <t>dr. sc. Dragan Zlatović</t>
  </si>
  <si>
    <t>I. IZMJENE I DOPUNE ZA 2021.</t>
  </si>
  <si>
    <t>I. Izmjene i dopune Opći prihodi i primici</t>
  </si>
  <si>
    <t>I. Izmjene i dopune Vlastiti prihodi</t>
  </si>
  <si>
    <t>I. Izmjene i dopune Pomoći    IZVOR 21</t>
  </si>
  <si>
    <t>Zakupnine i najamnine</t>
  </si>
  <si>
    <t>I. Izmjene i dopune IZVOR 445</t>
  </si>
  <si>
    <t>I. Izmjene i dopune IZVOR 22</t>
  </si>
  <si>
    <t>I. Izmjene i dopune IZVOR 23</t>
  </si>
  <si>
    <t>Vlastiti prihodi           IZVOR 71</t>
  </si>
  <si>
    <t>Donacije IZVOR 31</t>
  </si>
  <si>
    <t>Dvorana za povremene izložbe</t>
  </si>
  <si>
    <t>T1520021</t>
  </si>
  <si>
    <t>Instrumenti, uređaji i strojevi</t>
  </si>
  <si>
    <t>2022.</t>
  </si>
  <si>
    <t>Ukupno prihodi i primici za 2022.</t>
  </si>
  <si>
    <t>Izvor prihoda i primitaka</t>
  </si>
  <si>
    <t>2023.</t>
  </si>
  <si>
    <t>Ukupno prihodi i primici za 2023.</t>
  </si>
  <si>
    <t>Ukupno prihodi i primici za 2024.</t>
  </si>
  <si>
    <t>UKUPAN DONOS VIŠKA/MANJKA IZ PRETHODNE(IH) GODINA</t>
  </si>
  <si>
    <t>VIŠAK/MANJAK IZ PRETHODNE(IH) GODINE KOJI ĆE SE POKRITI/RASPOREDITI</t>
  </si>
  <si>
    <t>Prijedlog plana 
za 2022.</t>
  </si>
  <si>
    <t>Vlastiti prihodi IZVOR 71</t>
  </si>
  <si>
    <t>Donacije</t>
  </si>
  <si>
    <t>PRIJEDLOG PLANA ZA 2023.</t>
  </si>
  <si>
    <t>PRIJEDLOG PLANA ZA 2024.</t>
  </si>
  <si>
    <t>Oznaka                           rač.iz                                      računskog                                         plana</t>
  </si>
  <si>
    <t>2024.</t>
  </si>
  <si>
    <t xml:space="preserve">Stalni postav Muzeja </t>
  </si>
  <si>
    <t>PRIJEDLOG PLANA ZA 2022. -UPRAVNO VIJEĆE MGŠ-A</t>
  </si>
  <si>
    <t>PLAN ZA 2022.  USKLADA S OSNIVAČEM</t>
  </si>
  <si>
    <t xml:space="preserve">Opći prihodi i primici  USKLADA S OSNIVAČEM       </t>
  </si>
  <si>
    <t>Ana Karađole, viša specijalistica za financije i računovodstvo</t>
  </si>
  <si>
    <t>Marina Filipović-Grčić, voditeljica Financijsko-računovodstvene službe</t>
  </si>
  <si>
    <t>RAVNATELJ:</t>
  </si>
  <si>
    <t>PREDSJEDNIK UPRAVNOG VIJEĆA:</t>
  </si>
  <si>
    <t>PRIPREMILE:</t>
  </si>
  <si>
    <t>Razlika</t>
  </si>
  <si>
    <t>I.Izmjene i dopune</t>
  </si>
  <si>
    <t>63613 -izvor 22</t>
  </si>
  <si>
    <t>63613 - izvor 23</t>
  </si>
  <si>
    <t>Pomoći IZVOR 21 - USKLADA S OSNIVAČEM</t>
  </si>
  <si>
    <t>PLAN RASHODA I IZDATAKA - I. IZMJENE I DOPUNE</t>
  </si>
  <si>
    <t>PLAN PRIHODA I PRIMITAKA - I. IZMJENE I DOPUNE</t>
  </si>
  <si>
    <t>FINANCIJSKI PLAN MUZEJA GRADA ŠIBENIKA ZA 2022. I                                                                                                                                                PROJEKCIJA PLANA ZA  2023. I 2024. GODINU - I. IZMJENE I DOPUNE - USKLADA S OSNIVAČEM</t>
  </si>
  <si>
    <t>I. Izmjen i dopune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</si>
</sst>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19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3" fontId="34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37" fillId="7" borderId="19" xfId="0" applyFont="1" applyFill="1" applyBorder="1" applyAlignment="1">
      <alignment horizontal="left"/>
    </xf>
    <xf numFmtId="3" fontId="34" fillId="7" borderId="21" xfId="0" applyNumberFormat="1" applyFont="1" applyFill="1" applyBorder="1" applyAlignment="1">
      <alignment horizontal="right"/>
    </xf>
    <xf numFmtId="3" fontId="34" fillId="49" borderId="19" xfId="0" applyNumberFormat="1" applyFont="1" applyFill="1" applyBorder="1" applyAlignment="1" quotePrefix="1">
      <alignment horizontal="right"/>
    </xf>
    <xf numFmtId="3" fontId="34" fillId="7" borderId="19" xfId="0" applyNumberFormat="1" applyFont="1" applyFill="1" applyBorder="1" applyAlignment="1" quotePrefix="1">
      <alignment horizontal="right"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 wrapText="1"/>
      <protection/>
    </xf>
    <xf numFmtId="0" fontId="24" fillId="35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1" fillId="0" borderId="24" xfId="0" applyNumberFormat="1" applyFont="1" applyFill="1" applyBorder="1" applyAlignment="1" applyProtection="1">
      <alignment horizontal="left" vertical="top"/>
      <protection/>
    </xf>
    <xf numFmtId="0" fontId="25" fillId="0" borderId="24" xfId="0" applyNumberFormat="1" applyFont="1" applyFill="1" applyBorder="1" applyAlignment="1" applyProtection="1">
      <alignment vertical="top" wrapText="1"/>
      <protection/>
    </xf>
    <xf numFmtId="0" fontId="71" fillId="0" borderId="24" xfId="0" applyNumberFormat="1" applyFont="1" applyFill="1" applyBorder="1" applyAlignment="1" applyProtection="1">
      <alignment vertical="top" wrapText="1"/>
      <protection/>
    </xf>
    <xf numFmtId="0" fontId="27" fillId="0" borderId="24" xfId="0" applyNumberFormat="1" applyFont="1" applyFill="1" applyBorder="1" applyAlignment="1" applyProtection="1">
      <alignment vertical="top" wrapText="1"/>
      <protection/>
    </xf>
    <xf numFmtId="0" fontId="21" fillId="0" borderId="24" xfId="0" applyNumberFormat="1" applyFont="1" applyFill="1" applyBorder="1" applyAlignment="1" applyProtection="1">
      <alignment vertical="top" wrapText="1"/>
      <protection/>
    </xf>
    <xf numFmtId="0" fontId="22" fillId="0" borderId="24" xfId="0" applyNumberFormat="1" applyFont="1" applyFill="1" applyBorder="1" applyAlignment="1" applyProtection="1">
      <alignment vertical="top" wrapText="1"/>
      <protection/>
    </xf>
    <xf numFmtId="0" fontId="25" fillId="0" borderId="24" xfId="0" applyNumberFormat="1" applyFont="1" applyFill="1" applyBorder="1" applyAlignment="1" applyProtection="1">
      <alignment vertical="top"/>
      <protection/>
    </xf>
    <xf numFmtId="3" fontId="25" fillId="0" borderId="24" xfId="0" applyNumberFormat="1" applyFont="1" applyFill="1" applyBorder="1" applyAlignment="1" applyProtection="1">
      <alignment vertical="top"/>
      <protection/>
    </xf>
    <xf numFmtId="3" fontId="39" fillId="0" borderId="24" xfId="0" applyNumberFormat="1" applyFont="1" applyFill="1" applyBorder="1" applyAlignment="1" applyProtection="1">
      <alignment vertical="top" wrapText="1"/>
      <protection/>
    </xf>
    <xf numFmtId="3" fontId="27" fillId="0" borderId="24" xfId="0" applyNumberFormat="1" applyFont="1" applyFill="1" applyBorder="1" applyAlignment="1" applyProtection="1">
      <alignment vertical="top"/>
      <protection/>
    </xf>
    <xf numFmtId="3" fontId="71" fillId="0" borderId="24" xfId="0" applyNumberFormat="1" applyFont="1" applyFill="1" applyBorder="1" applyAlignment="1" applyProtection="1">
      <alignment vertical="top" wrapText="1"/>
      <protection/>
    </xf>
    <xf numFmtId="3" fontId="71" fillId="0" borderId="24" xfId="0" applyNumberFormat="1" applyFont="1" applyFill="1" applyBorder="1" applyAlignment="1" applyProtection="1">
      <alignment vertical="top"/>
      <protection/>
    </xf>
    <xf numFmtId="3" fontId="27" fillId="0" borderId="24" xfId="0" applyNumberFormat="1" applyFont="1" applyFill="1" applyBorder="1" applyAlignment="1" applyProtection="1">
      <alignment vertical="top" wrapText="1"/>
      <protection/>
    </xf>
    <xf numFmtId="3" fontId="25" fillId="0" borderId="24" xfId="0" applyNumberFormat="1" applyFont="1" applyFill="1" applyBorder="1" applyAlignment="1" applyProtection="1">
      <alignment vertical="top" wrapText="1"/>
      <protection/>
    </xf>
    <xf numFmtId="3" fontId="21" fillId="0" borderId="24" xfId="0" applyNumberFormat="1" applyFont="1" applyFill="1" applyBorder="1" applyAlignment="1" applyProtection="1">
      <alignment vertical="top"/>
      <protection/>
    </xf>
    <xf numFmtId="3" fontId="73" fillId="0" borderId="24" xfId="0" applyNumberFormat="1" applyFont="1" applyFill="1" applyBorder="1" applyAlignment="1" applyProtection="1">
      <alignment vertical="top"/>
      <protection/>
    </xf>
    <xf numFmtId="3" fontId="25" fillId="0" borderId="25" xfId="0" applyNumberFormat="1" applyFont="1" applyFill="1" applyBorder="1" applyAlignment="1" applyProtection="1">
      <alignment vertical="top" wrapText="1"/>
      <protection/>
    </xf>
    <xf numFmtId="3" fontId="25" fillId="0" borderId="25" xfId="0" applyNumberFormat="1" applyFont="1" applyFill="1" applyBorder="1" applyAlignment="1" applyProtection="1">
      <alignment vertical="top"/>
      <protection/>
    </xf>
    <xf numFmtId="3" fontId="22" fillId="0" borderId="24" xfId="0" applyNumberFormat="1" applyFont="1" applyFill="1" applyBorder="1" applyAlignment="1" applyProtection="1">
      <alignment vertical="top"/>
      <protection/>
    </xf>
    <xf numFmtId="0" fontId="27" fillId="0" borderId="24" xfId="0" applyNumberFormat="1" applyFont="1" applyFill="1" applyBorder="1" applyAlignment="1" applyProtection="1">
      <alignment horizontal="left" vertical="top"/>
      <protection/>
    </xf>
    <xf numFmtId="0" fontId="25" fillId="0" borderId="24" xfId="0" applyNumberFormat="1" applyFont="1" applyFill="1" applyBorder="1" applyAlignment="1" applyProtection="1">
      <alignment horizontal="left" vertical="top"/>
      <protection/>
    </xf>
    <xf numFmtId="0" fontId="25" fillId="0" borderId="25" xfId="0" applyNumberFormat="1" applyFont="1" applyFill="1" applyBorder="1" applyAlignment="1" applyProtection="1">
      <alignment horizontal="left" vertical="top"/>
      <protection/>
    </xf>
    <xf numFmtId="3" fontId="25" fillId="50" borderId="24" xfId="0" applyNumberFormat="1" applyFont="1" applyFill="1" applyBorder="1" applyAlignment="1" applyProtection="1">
      <alignment vertical="top" wrapText="1"/>
      <protection/>
    </xf>
    <xf numFmtId="3" fontId="27" fillId="50" borderId="24" xfId="0" applyNumberFormat="1" applyFont="1" applyFill="1" applyBorder="1" applyAlignment="1" applyProtection="1">
      <alignment vertical="top"/>
      <protection/>
    </xf>
    <xf numFmtId="3" fontId="21" fillId="0" borderId="24" xfId="0" applyNumberFormat="1" applyFont="1" applyFill="1" applyBorder="1" applyAlignment="1" applyProtection="1">
      <alignment vertical="top" wrapText="1"/>
      <protection/>
    </xf>
    <xf numFmtId="3" fontId="21" fillId="50" borderId="24" xfId="0" applyNumberFormat="1" applyFont="1" applyFill="1" applyBorder="1" applyAlignment="1" applyProtection="1">
      <alignment vertical="top" wrapText="1"/>
      <protection/>
    </xf>
    <xf numFmtId="3" fontId="27" fillId="50" borderId="24" xfId="0" applyNumberFormat="1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34" fillId="0" borderId="20" xfId="0" applyFont="1" applyBorder="1" applyAlignment="1" quotePrefix="1">
      <alignment horizontal="left"/>
    </xf>
    <xf numFmtId="0" fontId="27" fillId="0" borderId="21" xfId="0" applyFont="1" applyBorder="1" applyAlignment="1">
      <alignment horizontal="center" wrapText="1"/>
    </xf>
    <xf numFmtId="3" fontId="34" fillId="7" borderId="21" xfId="0" applyNumberFormat="1" applyFont="1" applyFill="1" applyBorder="1" applyAlignment="1">
      <alignment horizontal="right" wrapText="1"/>
    </xf>
    <xf numFmtId="0" fontId="28" fillId="0" borderId="0" xfId="0" applyFont="1" applyAlignment="1" quotePrefix="1">
      <alignment horizontal="left" wrapText="1"/>
    </xf>
    <xf numFmtId="0" fontId="35" fillId="0" borderId="0" xfId="0" applyFont="1" applyAlignment="1">
      <alignment/>
    </xf>
    <xf numFmtId="3" fontId="39" fillId="50" borderId="24" xfId="0" applyNumberFormat="1" applyFont="1" applyFill="1" applyBorder="1" applyAlignment="1" applyProtection="1">
      <alignment vertical="top" wrapText="1"/>
      <protection/>
    </xf>
    <xf numFmtId="3" fontId="21" fillId="50" borderId="24" xfId="0" applyNumberFormat="1" applyFont="1" applyFill="1" applyBorder="1" applyAlignment="1" applyProtection="1">
      <alignment vertical="top"/>
      <protection/>
    </xf>
    <xf numFmtId="3" fontId="71" fillId="50" borderId="24" xfId="0" applyNumberFormat="1" applyFont="1" applyFill="1" applyBorder="1" applyAlignment="1" applyProtection="1">
      <alignment vertical="top" wrapText="1"/>
      <protection/>
    </xf>
    <xf numFmtId="3" fontId="71" fillId="50" borderId="24" xfId="0" applyNumberFormat="1" applyFont="1" applyFill="1" applyBorder="1" applyAlignment="1" applyProtection="1">
      <alignment vertical="top"/>
      <protection/>
    </xf>
    <xf numFmtId="3" fontId="22" fillId="50" borderId="24" xfId="0" applyNumberFormat="1" applyFont="1" applyFill="1" applyBorder="1" applyAlignment="1" applyProtection="1">
      <alignment vertical="top" wrapText="1"/>
      <protection/>
    </xf>
    <xf numFmtId="0" fontId="25" fillId="0" borderId="26" xfId="0" applyNumberFormat="1" applyFont="1" applyFill="1" applyBorder="1" applyAlignment="1" applyProtection="1">
      <alignment vertical="top" wrapText="1"/>
      <protection/>
    </xf>
    <xf numFmtId="3" fontId="71" fillId="0" borderId="27" xfId="0" applyNumberFormat="1" applyFont="1" applyFill="1" applyBorder="1" applyAlignment="1" applyProtection="1">
      <alignment vertical="top" wrapText="1"/>
      <protection/>
    </xf>
    <xf numFmtId="3" fontId="27" fillId="0" borderId="27" xfId="0" applyNumberFormat="1" applyFont="1" applyFill="1" applyBorder="1" applyAlignment="1" applyProtection="1">
      <alignment vertical="top" wrapText="1"/>
      <protection/>
    </xf>
    <xf numFmtId="3" fontId="25" fillId="0" borderId="27" xfId="0" applyNumberFormat="1" applyFont="1" applyFill="1" applyBorder="1" applyAlignment="1" applyProtection="1">
      <alignment vertical="top" wrapText="1"/>
      <protection/>
    </xf>
    <xf numFmtId="3" fontId="25" fillId="0" borderId="28" xfId="0" applyNumberFormat="1" applyFont="1" applyFill="1" applyBorder="1" applyAlignment="1" applyProtection="1">
      <alignment vertical="top" wrapText="1"/>
      <protection/>
    </xf>
    <xf numFmtId="0" fontId="25" fillId="0" borderId="25" xfId="0" applyNumberFormat="1" applyFont="1" applyFill="1" applyBorder="1" applyAlignment="1" applyProtection="1">
      <alignment vertical="top" wrapText="1"/>
      <protection/>
    </xf>
    <xf numFmtId="3" fontId="22" fillId="50" borderId="24" xfId="0" applyNumberFormat="1" applyFont="1" applyFill="1" applyBorder="1" applyAlignment="1" applyProtection="1">
      <alignment vertical="top"/>
      <protection/>
    </xf>
    <xf numFmtId="3" fontId="21" fillId="0" borderId="27" xfId="0" applyNumberFormat="1" applyFont="1" applyFill="1" applyBorder="1" applyAlignment="1" applyProtection="1">
      <alignment vertical="top" wrapText="1"/>
      <protection/>
    </xf>
    <xf numFmtId="3" fontId="25" fillId="51" borderId="24" xfId="0" applyNumberFormat="1" applyFont="1" applyFill="1" applyBorder="1" applyAlignment="1" applyProtection="1">
      <alignment vertical="top"/>
      <protection/>
    </xf>
    <xf numFmtId="3" fontId="21" fillId="51" borderId="24" xfId="0" applyNumberFormat="1" applyFont="1" applyFill="1" applyBorder="1" applyAlignment="1" applyProtection="1">
      <alignment vertical="top"/>
      <protection/>
    </xf>
    <xf numFmtId="3" fontId="25" fillId="51" borderId="24" xfId="0" applyNumberFormat="1" applyFont="1" applyFill="1" applyBorder="1" applyAlignment="1" applyProtection="1">
      <alignment vertical="top" wrapText="1"/>
      <protection/>
    </xf>
    <xf numFmtId="3" fontId="21" fillId="51" borderId="24" xfId="0" applyNumberFormat="1" applyFont="1" applyFill="1" applyBorder="1" applyAlignment="1" applyProtection="1">
      <alignment vertical="top" wrapText="1"/>
      <protection/>
    </xf>
    <xf numFmtId="3" fontId="25" fillId="51" borderId="25" xfId="0" applyNumberFormat="1" applyFont="1" applyFill="1" applyBorder="1" applyAlignment="1" applyProtection="1">
      <alignment vertical="top"/>
      <protection/>
    </xf>
    <xf numFmtId="0" fontId="24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3" fontId="39" fillId="0" borderId="27" xfId="0" applyNumberFormat="1" applyFont="1" applyFill="1" applyBorder="1" applyAlignment="1" applyProtection="1">
      <alignment vertical="top" wrapText="1"/>
      <protection/>
    </xf>
    <xf numFmtId="3" fontId="22" fillId="0" borderId="24" xfId="0" applyNumberFormat="1" applyFont="1" applyFill="1" applyBorder="1" applyAlignment="1" applyProtection="1">
      <alignment vertical="top" wrapText="1"/>
      <protection/>
    </xf>
    <xf numFmtId="3" fontId="21" fillId="0" borderId="25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1" fillId="0" borderId="24" xfId="0" applyNumberFormat="1" applyFont="1" applyFill="1" applyBorder="1" applyAlignment="1" applyProtection="1">
      <alignment horizontal="left" vertical="top"/>
      <protection/>
    </xf>
    <xf numFmtId="0" fontId="22" fillId="0" borderId="24" xfId="0" applyNumberFormat="1" applyFont="1" applyFill="1" applyBorder="1" applyAlignment="1" applyProtection="1">
      <alignment horizontal="left" vertical="top"/>
      <protection/>
    </xf>
    <xf numFmtId="3" fontId="22" fillId="0" borderId="27" xfId="0" applyNumberFormat="1" applyFont="1" applyFill="1" applyBorder="1" applyAlignment="1" applyProtection="1">
      <alignment vertical="top" wrapText="1"/>
      <protection/>
    </xf>
    <xf numFmtId="0" fontId="39" fillId="0" borderId="24" xfId="0" applyNumberFormat="1" applyFont="1" applyFill="1" applyBorder="1" applyAlignment="1" applyProtection="1">
      <alignment vertical="top" wrapText="1"/>
      <protection/>
    </xf>
    <xf numFmtId="0" fontId="21" fillId="7" borderId="20" xfId="0" applyFont="1" applyFill="1" applyBorder="1" applyAlignment="1">
      <alignment/>
    </xf>
    <xf numFmtId="0" fontId="30" fillId="0" borderId="0" xfId="0" applyFont="1" applyBorder="1" applyAlignment="1" quotePrefix="1">
      <alignment horizontal="center" vertical="center" wrapText="1"/>
    </xf>
    <xf numFmtId="3" fontId="25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" fontId="34" fillId="0" borderId="21" xfId="0" applyNumberFormat="1" applyFont="1" applyBorder="1" applyAlignment="1">
      <alignment horizontal="right" wrapText="1"/>
    </xf>
    <xf numFmtId="3" fontId="34" fillId="49" borderId="21" xfId="0" applyNumberFormat="1" applyFont="1" applyFill="1" applyBorder="1" applyAlignment="1">
      <alignment horizontal="right" wrapText="1"/>
    </xf>
    <xf numFmtId="3" fontId="35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35" borderId="21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wrapText="1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39" fillId="0" borderId="24" xfId="0" applyFont="1" applyBorder="1" applyAlignment="1">
      <alignment wrapText="1"/>
    </xf>
    <xf numFmtId="3" fontId="39" fillId="0" borderId="24" xfId="0" applyNumberFormat="1" applyFont="1" applyBorder="1" applyAlignment="1">
      <alignment wrapText="1"/>
    </xf>
    <xf numFmtId="0" fontId="71" fillId="0" borderId="24" xfId="0" applyFont="1" applyBorder="1" applyAlignment="1">
      <alignment horizontal="left"/>
    </xf>
    <xf numFmtId="0" fontId="71" fillId="0" borderId="24" xfId="0" applyFont="1" applyBorder="1" applyAlignment="1">
      <alignment wrapText="1"/>
    </xf>
    <xf numFmtId="3" fontId="71" fillId="0" borderId="24" xfId="0" applyNumberFormat="1" applyFont="1" applyBorder="1" applyAlignment="1">
      <alignment wrapText="1"/>
    </xf>
    <xf numFmtId="3" fontId="71" fillId="0" borderId="0" xfId="0" applyNumberFormat="1" applyFont="1" applyAlignment="1">
      <alignment/>
    </xf>
    <xf numFmtId="0" fontId="71" fillId="0" borderId="0" xfId="0" applyFont="1" applyAlignment="1">
      <alignment/>
    </xf>
    <xf numFmtId="0" fontId="27" fillId="0" borderId="24" xfId="0" applyFont="1" applyBorder="1" applyAlignment="1">
      <alignment wrapText="1"/>
    </xf>
    <xf numFmtId="3" fontId="27" fillId="0" borderId="24" xfId="0" applyNumberFormat="1" applyFont="1" applyBorder="1" applyAlignment="1">
      <alignment wrapText="1"/>
    </xf>
    <xf numFmtId="3" fontId="27" fillId="0" borderId="24" xfId="0" applyNumberFormat="1" applyFont="1" applyBorder="1" applyAlignment="1">
      <alignment/>
    </xf>
    <xf numFmtId="0" fontId="27" fillId="0" borderId="24" xfId="0" applyFont="1" applyBorder="1" applyAlignment="1">
      <alignment vertical="distributed" wrapText="1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wrapTex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71" fillId="0" borderId="24" xfId="0" applyFont="1" applyBorder="1" applyAlignment="1">
      <alignment horizontal="center"/>
    </xf>
    <xf numFmtId="0" fontId="71" fillId="0" borderId="24" xfId="0" applyFont="1" applyBorder="1" applyAlignment="1">
      <alignment horizontal="left" vertical="top"/>
    </xf>
    <xf numFmtId="0" fontId="71" fillId="0" borderId="24" xfId="0" applyFont="1" applyBorder="1" applyAlignment="1">
      <alignment vertical="top" wrapText="1"/>
    </xf>
    <xf numFmtId="3" fontId="71" fillId="0" borderId="24" xfId="0" applyNumberFormat="1" applyFont="1" applyBorder="1" applyAlignment="1">
      <alignment vertical="top" wrapText="1"/>
    </xf>
    <xf numFmtId="3" fontId="71" fillId="0" borderId="24" xfId="0" applyNumberFormat="1" applyFont="1" applyBorder="1" applyAlignment="1">
      <alignment vertical="top"/>
    </xf>
    <xf numFmtId="0" fontId="27" fillId="0" borderId="24" xfId="0" applyFont="1" applyBorder="1" applyAlignment="1">
      <alignment horizontal="left" vertical="top"/>
    </xf>
    <xf numFmtId="0" fontId="22" fillId="0" borderId="24" xfId="0" applyFont="1" applyBorder="1" applyAlignment="1">
      <alignment vertical="top" wrapText="1"/>
    </xf>
    <xf numFmtId="3" fontId="27" fillId="0" borderId="24" xfId="0" applyNumberFormat="1" applyFont="1" applyBorder="1" applyAlignment="1">
      <alignment vertical="top" wrapText="1"/>
    </xf>
    <xf numFmtId="3" fontId="27" fillId="0" borderId="24" xfId="0" applyNumberFormat="1" applyFont="1" applyBorder="1" applyAlignment="1">
      <alignment vertical="top"/>
    </xf>
    <xf numFmtId="0" fontId="27" fillId="0" borderId="25" xfId="0" applyFont="1" applyBorder="1" applyAlignment="1">
      <alignment horizontal="left" vertical="top"/>
    </xf>
    <xf numFmtId="3" fontId="27" fillId="0" borderId="25" xfId="0" applyNumberFormat="1" applyFont="1" applyBorder="1" applyAlignment="1">
      <alignment vertical="top" wrapText="1"/>
    </xf>
    <xf numFmtId="3" fontId="27" fillId="0" borderId="25" xfId="0" applyNumberFormat="1" applyFont="1" applyBorder="1" applyAlignment="1">
      <alignment vertical="top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 wrapText="1"/>
    </xf>
    <xf numFmtId="3" fontId="27" fillId="0" borderId="0" xfId="0" applyNumberFormat="1" applyFont="1" applyAlignment="1">
      <alignment vertical="top" wrapText="1"/>
    </xf>
    <xf numFmtId="3" fontId="27" fillId="0" borderId="0" xfId="0" applyNumberFormat="1" applyFont="1" applyAlignment="1">
      <alignment vertical="top"/>
    </xf>
    <xf numFmtId="0" fontId="0" fillId="0" borderId="0" xfId="0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52" borderId="34" xfId="0" applyNumberFormat="1" applyFont="1" applyFill="1" applyBorder="1" applyAlignment="1">
      <alignment horizontal="right" vertical="top" wrapText="1"/>
    </xf>
    <xf numFmtId="1" fontId="22" fillId="52" borderId="35" xfId="0" applyNumberFormat="1" applyFont="1" applyFill="1" applyBorder="1" applyAlignment="1">
      <alignment horizontal="left" wrapText="1"/>
    </xf>
    <xf numFmtId="0" fontId="22" fillId="0" borderId="3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1" fontId="21" fillId="0" borderId="39" xfId="0" applyNumberFormat="1" applyFont="1" applyBorder="1" applyAlignment="1">
      <alignment horizontal="left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2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" fontId="22" fillId="0" borderId="34" xfId="0" applyNumberFormat="1" applyFont="1" applyBorder="1" applyAlignment="1">
      <alignment horizontal="right" vertical="top" wrapText="1"/>
    </xf>
    <xf numFmtId="1" fontId="22" fillId="0" borderId="35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 quotePrefix="1">
      <alignment horizontal="left" vertical="center"/>
    </xf>
    <xf numFmtId="0" fontId="29" fillId="0" borderId="0" xfId="0" applyFont="1" applyAlignment="1" quotePrefix="1">
      <alignment horizontal="center" vertical="center"/>
    </xf>
    <xf numFmtId="0" fontId="29" fillId="0" borderId="0" xfId="0" applyFont="1" applyAlignment="1" quotePrefix="1">
      <alignment horizontal="left" vertical="center"/>
    </xf>
    <xf numFmtId="0" fontId="31" fillId="0" borderId="0" xfId="0" applyFont="1" applyAlignment="1" quotePrefix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 applyAlignment="1" quotePrefix="1">
      <alignment horizontal="left" vertical="center" wrapText="1"/>
    </xf>
    <xf numFmtId="0" fontId="31" fillId="0" borderId="0" xfId="0" applyFont="1" applyAlignment="1" quotePrefix="1">
      <alignment horizontal="left" vertical="center" wrapText="1"/>
    </xf>
    <xf numFmtId="0" fontId="30" fillId="0" borderId="0" xfId="0" applyFont="1" applyAlignment="1" quotePrefix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 quotePrefix="1">
      <alignment horizontal="center" vertical="center"/>
    </xf>
    <xf numFmtId="3" fontId="33" fillId="0" borderId="0" xfId="0" applyNumberFormat="1" applyFont="1" applyAlignment="1">
      <alignment/>
    </xf>
    <xf numFmtId="0" fontId="25" fillId="0" borderId="0" xfId="0" applyFont="1" applyAlignment="1" quotePrefix="1">
      <alignment horizontal="center" vertical="center"/>
    </xf>
    <xf numFmtId="3" fontId="25" fillId="0" borderId="0" xfId="0" applyNumberFormat="1" applyFont="1" applyAlignment="1" quotePrefix="1">
      <alignment horizontal="left"/>
    </xf>
    <xf numFmtId="3" fontId="27" fillId="0" borderId="0" xfId="0" applyNumberFormat="1" applyFont="1" applyAlignment="1" quotePrefix="1">
      <alignment horizontal="left"/>
    </xf>
    <xf numFmtId="3" fontId="27" fillId="0" borderId="0" xfId="0" applyNumberFormat="1" applyFont="1" applyAlignment="1" quotePrefix="1">
      <alignment horizontal="left" wrapText="1"/>
    </xf>
    <xf numFmtId="0" fontId="34" fillId="0" borderId="0" xfId="0" applyFont="1" applyAlignment="1" quotePrefix="1">
      <alignment horizontal="left" vertical="center"/>
    </xf>
    <xf numFmtId="3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quotePrefix="1">
      <alignment horizontal="left"/>
    </xf>
    <xf numFmtId="0" fontId="22" fillId="0" borderId="24" xfId="0" applyFont="1" applyBorder="1" applyAlignment="1">
      <alignment horizontal="left" vertical="top"/>
    </xf>
    <xf numFmtId="3" fontId="22" fillId="0" borderId="24" xfId="0" applyNumberFormat="1" applyFont="1" applyBorder="1" applyAlignment="1">
      <alignment vertical="top" wrapText="1"/>
    </xf>
    <xf numFmtId="3" fontId="22" fillId="0" borderId="24" xfId="0" applyNumberFormat="1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71" fillId="53" borderId="24" xfId="0" applyFont="1" applyFill="1" applyBorder="1" applyAlignment="1">
      <alignment horizontal="left" vertical="top"/>
    </xf>
    <xf numFmtId="0" fontId="71" fillId="53" borderId="24" xfId="0" applyFont="1" applyFill="1" applyBorder="1" applyAlignment="1">
      <alignment vertical="top" wrapText="1"/>
    </xf>
    <xf numFmtId="0" fontId="24" fillId="19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25" fillId="0" borderId="3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4" fillId="19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vertical="top"/>
      <protection/>
    </xf>
    <xf numFmtId="3" fontId="39" fillId="0" borderId="40" xfId="0" applyNumberFormat="1" applyFont="1" applyFill="1" applyBorder="1" applyAlignment="1" applyProtection="1">
      <alignment vertical="top" wrapText="1"/>
      <protection/>
    </xf>
    <xf numFmtId="3" fontId="71" fillId="0" borderId="40" xfId="0" applyNumberFormat="1" applyFont="1" applyFill="1" applyBorder="1" applyAlignment="1" applyProtection="1">
      <alignment vertical="top"/>
      <protection/>
    </xf>
    <xf numFmtId="3" fontId="27" fillId="0" borderId="40" xfId="0" applyNumberFormat="1" applyFont="1" applyFill="1" applyBorder="1" applyAlignment="1" applyProtection="1">
      <alignment vertical="top"/>
      <protection/>
    </xf>
    <xf numFmtId="3" fontId="25" fillId="0" borderId="40" xfId="0" applyNumberFormat="1" applyFont="1" applyFill="1" applyBorder="1" applyAlignment="1" applyProtection="1">
      <alignment vertical="top"/>
      <protection/>
    </xf>
    <xf numFmtId="3" fontId="21" fillId="0" borderId="40" xfId="0" applyNumberFormat="1" applyFont="1" applyFill="1" applyBorder="1" applyAlignment="1" applyProtection="1">
      <alignment vertical="top"/>
      <protection/>
    </xf>
    <xf numFmtId="3" fontId="25" fillId="0" borderId="0" xfId="0" applyNumberFormat="1" applyFont="1" applyFill="1" applyBorder="1" applyAlignment="1" applyProtection="1">
      <alignment vertical="top"/>
      <protection/>
    </xf>
    <xf numFmtId="3" fontId="71" fillId="0" borderId="40" xfId="0" applyNumberFormat="1" applyFont="1" applyFill="1" applyBorder="1" applyAlignment="1" applyProtection="1">
      <alignment vertical="top" wrapText="1"/>
      <protection/>
    </xf>
    <xf numFmtId="3" fontId="22" fillId="0" borderId="40" xfId="0" applyNumberFormat="1" applyFont="1" applyFill="1" applyBorder="1" applyAlignment="1" applyProtection="1">
      <alignment vertical="top"/>
      <protection/>
    </xf>
    <xf numFmtId="3" fontId="73" fillId="0" borderId="40" xfId="0" applyNumberFormat="1" applyFont="1" applyFill="1" applyBorder="1" applyAlignment="1" applyProtection="1">
      <alignment vertical="top"/>
      <protection/>
    </xf>
    <xf numFmtId="3" fontId="21" fillId="0" borderId="48" xfId="0" applyNumberFormat="1" applyFont="1" applyFill="1" applyBorder="1" applyAlignment="1" applyProtection="1">
      <alignment vertical="top"/>
      <protection/>
    </xf>
    <xf numFmtId="3" fontId="22" fillId="0" borderId="40" xfId="0" applyNumberFormat="1" applyFont="1" applyFill="1" applyBorder="1" applyAlignment="1" applyProtection="1">
      <alignment vertical="top" wrapText="1"/>
      <protection/>
    </xf>
    <xf numFmtId="0" fontId="71" fillId="0" borderId="24" xfId="0" applyFont="1" applyFill="1" applyBorder="1" applyAlignment="1">
      <alignment horizontal="left" vertical="top"/>
    </xf>
    <xf numFmtId="0" fontId="71" fillId="0" borderId="24" xfId="0" applyFont="1" applyFill="1" applyBorder="1" applyAlignment="1">
      <alignment vertical="top" wrapText="1"/>
    </xf>
    <xf numFmtId="0" fontId="37" fillId="0" borderId="19" xfId="0" applyFont="1" applyBorder="1" applyAlignment="1" quotePrefix="1">
      <alignment horizontal="left" wrapText="1"/>
    </xf>
    <xf numFmtId="0" fontId="38" fillId="0" borderId="20" xfId="0" applyFont="1" applyBorder="1" applyAlignment="1">
      <alignment wrapText="1"/>
    </xf>
    <xf numFmtId="0" fontId="28" fillId="0" borderId="0" xfId="0" applyFont="1" applyAlignment="1" quotePrefix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20" xfId="0" applyFont="1" applyBorder="1" applyAlignment="1">
      <alignment wrapText="1"/>
    </xf>
    <xf numFmtId="0" fontId="37" fillId="0" borderId="19" xfId="0" applyFont="1" applyBorder="1" applyAlignment="1" quotePrefix="1">
      <alignment horizontal="left"/>
    </xf>
    <xf numFmtId="0" fontId="21" fillId="0" borderId="20" xfId="0" applyFont="1" applyBorder="1" applyAlignment="1">
      <alignment/>
    </xf>
    <xf numFmtId="0" fontId="37" fillId="7" borderId="19" xfId="0" applyFont="1" applyFill="1" applyBorder="1" applyAlignment="1" quotePrefix="1">
      <alignment horizontal="left" wrapText="1"/>
    </xf>
    <xf numFmtId="0" fontId="38" fillId="7" borderId="20" xfId="0" applyFont="1" applyFill="1" applyBorder="1" applyAlignment="1">
      <alignment wrapText="1"/>
    </xf>
    <xf numFmtId="0" fontId="34" fillId="49" borderId="19" xfId="0" applyFont="1" applyFill="1" applyBorder="1" applyAlignment="1">
      <alignment horizontal="left" wrapText="1"/>
    </xf>
    <xf numFmtId="0" fontId="34" fillId="49" borderId="20" xfId="0" applyFont="1" applyFill="1" applyBorder="1" applyAlignment="1">
      <alignment horizontal="left" wrapText="1"/>
    </xf>
    <xf numFmtId="0" fontId="34" fillId="49" borderId="23" xfId="0" applyFont="1" applyFill="1" applyBorder="1" applyAlignment="1">
      <alignment horizontal="left" wrapText="1"/>
    </xf>
    <xf numFmtId="0" fontId="34" fillId="7" borderId="19" xfId="0" applyFont="1" applyFill="1" applyBorder="1" applyAlignment="1">
      <alignment horizontal="left" wrapText="1"/>
    </xf>
    <xf numFmtId="0" fontId="34" fillId="7" borderId="20" xfId="0" applyFont="1" applyFill="1" applyBorder="1" applyAlignment="1">
      <alignment horizontal="left" wrapText="1"/>
    </xf>
    <xf numFmtId="0" fontId="34" fillId="7" borderId="23" xfId="0" applyFont="1" applyFill="1" applyBorder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37" fillId="0" borderId="19" xfId="0" applyFont="1" applyBorder="1" applyAlignment="1">
      <alignment horizontal="left" wrapText="1"/>
    </xf>
    <xf numFmtId="0" fontId="37" fillId="7" borderId="19" xfId="0" applyFont="1" applyFill="1" applyBorder="1" applyAlignment="1">
      <alignment horizontal="left" wrapText="1"/>
    </xf>
    <xf numFmtId="0" fontId="21" fillId="7" borderId="20" xfId="0" applyFont="1" applyFill="1" applyBorder="1" applyAlignment="1">
      <alignment/>
    </xf>
    <xf numFmtId="3" fontId="22" fillId="0" borderId="43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28" fillId="0" borderId="0" xfId="0" applyFont="1" applyBorder="1" applyAlignment="1" quotePrefix="1">
      <alignment horizontal="left" wrapText="1"/>
    </xf>
    <xf numFmtId="0" fontId="35" fillId="0" borderId="0" xfId="0" applyFont="1" applyBorder="1" applyAlignment="1">
      <alignment wrapText="1"/>
    </xf>
    <xf numFmtId="0" fontId="37" fillId="0" borderId="43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64" customWidth="1"/>
    <col min="3" max="3" width="5.57421875" style="64" customWidth="1"/>
    <col min="4" max="4" width="5.28125" style="65" customWidth="1"/>
    <col min="5" max="5" width="44.7109375" style="64" customWidth="1"/>
    <col min="6" max="6" width="15.8515625" style="64" bestFit="1" customWidth="1"/>
    <col min="7" max="7" width="17.28125" style="64" customWidth="1"/>
    <col min="8" max="8" width="16.7109375" style="64" customWidth="1"/>
    <col min="9" max="9" width="11.421875" style="64" customWidth="1"/>
    <col min="10" max="10" width="16.28125" style="64" bestFit="1" customWidth="1"/>
    <col min="11" max="11" width="21.7109375" style="64" bestFit="1" customWidth="1"/>
    <col min="12" max="16384" width="11.421875" style="64" customWidth="1"/>
  </cols>
  <sheetData>
    <row r="2" spans="1:8" ht="15">
      <c r="A2" s="268"/>
      <c r="B2" s="268"/>
      <c r="C2" s="268"/>
      <c r="D2" s="268"/>
      <c r="E2" s="268"/>
      <c r="F2" s="268"/>
      <c r="G2" s="268"/>
      <c r="H2" s="268"/>
    </row>
    <row r="3" spans="1:8" ht="52.5" customHeight="1">
      <c r="A3" s="267" t="s">
        <v>147</v>
      </c>
      <c r="B3" s="267"/>
      <c r="C3" s="267"/>
      <c r="D3" s="267"/>
      <c r="E3" s="267"/>
      <c r="F3" s="267"/>
      <c r="G3" s="267"/>
      <c r="H3" s="267"/>
    </row>
    <row r="4" spans="1:8" s="107" customFormat="1" ht="26.25" customHeight="1">
      <c r="A4" s="267" t="s">
        <v>33</v>
      </c>
      <c r="B4" s="267"/>
      <c r="C4" s="267"/>
      <c r="D4" s="267"/>
      <c r="E4" s="267"/>
      <c r="F4" s="267"/>
      <c r="G4" s="269"/>
      <c r="H4" s="269"/>
    </row>
    <row r="5" spans="1:5" ht="15.75" customHeight="1">
      <c r="A5" s="66"/>
      <c r="B5" s="67"/>
      <c r="C5" s="67"/>
      <c r="D5" s="67"/>
      <c r="E5" s="67"/>
    </row>
    <row r="6" spans="1:9" ht="27.75" customHeight="1">
      <c r="A6" s="12"/>
      <c r="B6" s="13"/>
      <c r="C6" s="13"/>
      <c r="D6" s="14"/>
      <c r="E6" s="68"/>
      <c r="F6" s="69" t="s">
        <v>124</v>
      </c>
      <c r="G6" s="69" t="s">
        <v>141</v>
      </c>
      <c r="H6" s="108" t="s">
        <v>140</v>
      </c>
      <c r="I6" s="109"/>
    </row>
    <row r="7" spans="1:9" ht="27.75" customHeight="1">
      <c r="A7" s="271" t="s">
        <v>34</v>
      </c>
      <c r="B7" s="260"/>
      <c r="C7" s="260"/>
      <c r="D7" s="260"/>
      <c r="E7" s="272"/>
      <c r="F7" s="21">
        <f>+F8+F9</f>
        <v>8624000</v>
      </c>
      <c r="G7" s="21">
        <f>G8+G9</f>
        <v>4644000</v>
      </c>
      <c r="H7" s="21">
        <f>+H8+H9</f>
        <v>-3980000</v>
      </c>
      <c r="I7" s="110"/>
    </row>
    <row r="8" spans="1:8" ht="22.5" customHeight="1">
      <c r="A8" s="270" t="s">
        <v>0</v>
      </c>
      <c r="B8" s="250"/>
      <c r="C8" s="250"/>
      <c r="D8" s="250"/>
      <c r="E8" s="258"/>
      <c r="F8" s="15">
        <v>8624000</v>
      </c>
      <c r="G8" s="15">
        <v>4644000</v>
      </c>
      <c r="H8" s="15">
        <f>G8-F8</f>
        <v>-3980000</v>
      </c>
    </row>
    <row r="9" spans="1:8" ht="22.5" customHeight="1">
      <c r="A9" s="257" t="s">
        <v>36</v>
      </c>
      <c r="B9" s="258"/>
      <c r="C9" s="258"/>
      <c r="D9" s="258"/>
      <c r="E9" s="258"/>
      <c r="F9" s="15">
        <v>0</v>
      </c>
      <c r="G9" s="15"/>
      <c r="H9" s="15"/>
    </row>
    <row r="10" spans="1:8" ht="22.5" customHeight="1">
      <c r="A10" s="20" t="s">
        <v>35</v>
      </c>
      <c r="B10" s="101"/>
      <c r="C10" s="101"/>
      <c r="D10" s="101"/>
      <c r="E10" s="101"/>
      <c r="F10" s="21">
        <f>+F11+F12</f>
        <v>8605000</v>
      </c>
      <c r="G10" s="21">
        <f>+G11+G12</f>
        <v>4625000</v>
      </c>
      <c r="H10" s="21">
        <f>+H11+H12</f>
        <v>-3980000</v>
      </c>
    </row>
    <row r="11" spans="1:10" ht="22.5" customHeight="1">
      <c r="A11" s="249" t="s">
        <v>1</v>
      </c>
      <c r="B11" s="250"/>
      <c r="C11" s="250"/>
      <c r="D11" s="250"/>
      <c r="E11" s="256"/>
      <c r="F11" s="15">
        <v>7778000</v>
      </c>
      <c r="G11" s="15">
        <v>3914000</v>
      </c>
      <c r="H11" s="111">
        <f>G11-F11</f>
        <v>-3864000</v>
      </c>
      <c r="I11" s="103"/>
      <c r="J11" s="103"/>
    </row>
    <row r="12" spans="1:10" ht="22.5" customHeight="1">
      <c r="A12" s="257" t="s">
        <v>38</v>
      </c>
      <c r="B12" s="258"/>
      <c r="C12" s="258"/>
      <c r="D12" s="258"/>
      <c r="E12" s="258"/>
      <c r="F12" s="15">
        <v>827000</v>
      </c>
      <c r="G12" s="15">
        <v>711000</v>
      </c>
      <c r="H12" s="111">
        <f>G12-F12</f>
        <v>-116000</v>
      </c>
      <c r="I12" s="103"/>
      <c r="J12" s="103"/>
    </row>
    <row r="13" spans="1:10" ht="22.5" customHeight="1">
      <c r="A13" s="259" t="s">
        <v>2</v>
      </c>
      <c r="B13" s="260"/>
      <c r="C13" s="260"/>
      <c r="D13" s="260"/>
      <c r="E13" s="260"/>
      <c r="F13" s="70">
        <f>+F7-F10</f>
        <v>19000</v>
      </c>
      <c r="G13" s="70">
        <f>+G7-G10</f>
        <v>19000</v>
      </c>
      <c r="H13" s="70">
        <f>+H7-H10</f>
        <v>0</v>
      </c>
      <c r="J13" s="103"/>
    </row>
    <row r="14" spans="1:8" ht="25.5" customHeight="1">
      <c r="A14" s="267"/>
      <c r="B14" s="252"/>
      <c r="C14" s="252"/>
      <c r="D14" s="252"/>
      <c r="E14" s="252"/>
      <c r="F14" s="253"/>
      <c r="G14" s="253"/>
      <c r="H14" s="253"/>
    </row>
    <row r="15" spans="1:10" ht="27.75" customHeight="1">
      <c r="A15" s="12"/>
      <c r="B15" s="13"/>
      <c r="C15" s="13"/>
      <c r="D15" s="14"/>
      <c r="E15" s="68"/>
      <c r="F15" s="69" t="s">
        <v>124</v>
      </c>
      <c r="G15" s="69" t="s">
        <v>148</v>
      </c>
      <c r="H15" s="108" t="s">
        <v>140</v>
      </c>
      <c r="J15" s="103"/>
    </row>
    <row r="16" spans="1:10" ht="30.75" customHeight="1">
      <c r="A16" s="261" t="s">
        <v>122</v>
      </c>
      <c r="B16" s="262"/>
      <c r="C16" s="262"/>
      <c r="D16" s="262"/>
      <c r="E16" s="263"/>
      <c r="F16" s="22"/>
      <c r="G16" s="22"/>
      <c r="H16" s="112"/>
      <c r="J16" s="103"/>
    </row>
    <row r="17" spans="1:10" ht="34.5" customHeight="1">
      <c r="A17" s="264" t="s">
        <v>123</v>
      </c>
      <c r="B17" s="265"/>
      <c r="C17" s="265"/>
      <c r="D17" s="265"/>
      <c r="E17" s="266"/>
      <c r="F17" s="23"/>
      <c r="G17" s="23"/>
      <c r="H17" s="70"/>
      <c r="J17" s="103"/>
    </row>
    <row r="18" spans="1:10" s="72" customFormat="1" ht="25.5" customHeight="1">
      <c r="A18" s="251"/>
      <c r="B18" s="252"/>
      <c r="C18" s="252"/>
      <c r="D18" s="252"/>
      <c r="E18" s="252"/>
      <c r="F18" s="253"/>
      <c r="G18" s="253"/>
      <c r="H18" s="253"/>
      <c r="J18" s="113"/>
    </row>
    <row r="19" spans="1:11" s="72" customFormat="1" ht="27.75" customHeight="1">
      <c r="A19" s="12"/>
      <c r="B19" s="13"/>
      <c r="C19" s="13"/>
      <c r="D19" s="14"/>
      <c r="E19" s="68"/>
      <c r="F19" s="69" t="s">
        <v>124</v>
      </c>
      <c r="G19" s="69" t="s">
        <v>141</v>
      </c>
      <c r="H19" s="108" t="s">
        <v>140</v>
      </c>
      <c r="J19" s="113"/>
      <c r="K19" s="113"/>
    </row>
    <row r="20" spans="1:10" s="72" customFormat="1" ht="22.5" customHeight="1">
      <c r="A20" s="270" t="s">
        <v>3</v>
      </c>
      <c r="B20" s="250"/>
      <c r="C20" s="250"/>
      <c r="D20" s="250"/>
      <c r="E20" s="250"/>
      <c r="F20" s="15"/>
      <c r="G20" s="15"/>
      <c r="H20" s="15"/>
      <c r="J20" s="113"/>
    </row>
    <row r="21" spans="1:8" s="72" customFormat="1" ht="33.75" customHeight="1">
      <c r="A21" s="270" t="s">
        <v>4</v>
      </c>
      <c r="B21" s="250"/>
      <c r="C21" s="250"/>
      <c r="D21" s="250"/>
      <c r="E21" s="250"/>
      <c r="F21" s="15">
        <v>19000</v>
      </c>
      <c r="G21" s="15">
        <v>19000</v>
      </c>
      <c r="H21" s="15">
        <v>0</v>
      </c>
    </row>
    <row r="22" spans="1:11" s="72" customFormat="1" ht="22.5" customHeight="1">
      <c r="A22" s="259" t="s">
        <v>5</v>
      </c>
      <c r="B22" s="260"/>
      <c r="C22" s="260"/>
      <c r="D22" s="260"/>
      <c r="E22" s="260"/>
      <c r="F22" s="21">
        <f>F20-F21</f>
        <v>-19000</v>
      </c>
      <c r="G22" s="21">
        <f>G20-G21</f>
        <v>-19000</v>
      </c>
      <c r="H22" s="21">
        <f>H20-H21</f>
        <v>0</v>
      </c>
      <c r="J22" s="114"/>
      <c r="K22" s="113"/>
    </row>
    <row r="23" spans="1:8" s="72" customFormat="1" ht="25.5" customHeight="1">
      <c r="A23" s="251"/>
      <c r="B23" s="252"/>
      <c r="C23" s="252"/>
      <c r="D23" s="252"/>
      <c r="E23" s="252"/>
      <c r="F23" s="253"/>
      <c r="G23" s="253"/>
      <c r="H23" s="253"/>
    </row>
    <row r="24" spans="1:8" s="72" customFormat="1" ht="22.5" customHeight="1">
      <c r="A24" s="249" t="s">
        <v>6</v>
      </c>
      <c r="B24" s="250"/>
      <c r="C24" s="250"/>
      <c r="D24" s="250"/>
      <c r="E24" s="250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72" customFormat="1" ht="18" customHeight="1">
      <c r="A25" s="71"/>
      <c r="B25" s="67"/>
      <c r="C25" s="67"/>
      <c r="D25" s="67"/>
      <c r="E25" s="67"/>
    </row>
    <row r="26" spans="1:8" ht="42" customHeight="1">
      <c r="A26" s="254" t="s">
        <v>39</v>
      </c>
      <c r="B26" s="255"/>
      <c r="C26" s="255"/>
      <c r="D26" s="255"/>
      <c r="E26" s="255"/>
      <c r="F26" s="255"/>
      <c r="G26" s="255"/>
      <c r="H26" s="255"/>
    </row>
    <row r="27" ht="12.75">
      <c r="E27" s="115"/>
    </row>
    <row r="31" spans="6:8" ht="12.75">
      <c r="F31" s="103"/>
      <c r="G31" s="103"/>
      <c r="H31" s="103"/>
    </row>
    <row r="32" spans="6:8" ht="12.75">
      <c r="F32" s="103"/>
      <c r="G32" s="103"/>
      <c r="H32" s="103"/>
    </row>
    <row r="33" spans="5:8" ht="12.75">
      <c r="E33" s="116"/>
      <c r="F33" s="104"/>
      <c r="G33" s="104"/>
      <c r="H33" s="104"/>
    </row>
    <row r="34" spans="5:8" ht="12.75">
      <c r="E34" s="116"/>
      <c r="F34" s="103"/>
      <c r="G34" s="103"/>
      <c r="H34" s="103"/>
    </row>
    <row r="35" spans="5:8" ht="12.75">
      <c r="E35" s="116"/>
      <c r="F35" s="103"/>
      <c r="G35" s="103"/>
      <c r="H35" s="103"/>
    </row>
    <row r="36" spans="5:8" ht="12.75">
      <c r="E36" s="116"/>
      <c r="F36" s="103"/>
      <c r="G36" s="103"/>
      <c r="H36" s="103"/>
    </row>
    <row r="37" spans="5:8" ht="12.75">
      <c r="E37" s="116"/>
      <c r="F37" s="103"/>
      <c r="G37" s="103"/>
      <c r="H37" s="103"/>
    </row>
    <row r="38" ht="12.75">
      <c r="E38" s="116"/>
    </row>
    <row r="43" ht="12.75">
      <c r="F43" s="103"/>
    </row>
    <row r="44" ht="12.75">
      <c r="F44" s="103"/>
    </row>
    <row r="45" ht="12.75">
      <c r="F45" s="103"/>
    </row>
  </sheetData>
  <sheetProtection/>
  <mergeCells count="19">
    <mergeCell ref="A2:H2"/>
    <mergeCell ref="A3:H3"/>
    <mergeCell ref="A4:H4"/>
    <mergeCell ref="A20:E20"/>
    <mergeCell ref="A21:E21"/>
    <mergeCell ref="A22:E22"/>
    <mergeCell ref="A7:E7"/>
    <mergeCell ref="A8:E8"/>
    <mergeCell ref="A9:E9"/>
    <mergeCell ref="A24:E24"/>
    <mergeCell ref="A18:H18"/>
    <mergeCell ref="A23:H23"/>
    <mergeCell ref="A26:H26"/>
    <mergeCell ref="A11:E11"/>
    <mergeCell ref="A12:E12"/>
    <mergeCell ref="A13:E13"/>
    <mergeCell ref="A16:E16"/>
    <mergeCell ref="A17:E17"/>
    <mergeCell ref="A14:H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191" customWidth="1"/>
    <col min="2" max="3" width="17.57421875" style="191" customWidth="1"/>
    <col min="4" max="4" width="17.57421875" style="216" customWidth="1"/>
    <col min="5" max="7" width="17.57421875" style="64" customWidth="1"/>
    <col min="8" max="8" width="18.00390625" style="64" customWidth="1"/>
    <col min="9" max="9" width="7.8515625" style="64" customWidth="1"/>
    <col min="10" max="10" width="14.28125" style="64" customWidth="1"/>
    <col min="11" max="11" width="7.8515625" style="64" customWidth="1"/>
    <col min="12" max="16384" width="11.421875" style="64" customWidth="1"/>
  </cols>
  <sheetData>
    <row r="1" spans="1:8" ht="24" customHeight="1">
      <c r="A1" s="267" t="s">
        <v>146</v>
      </c>
      <c r="B1" s="267"/>
      <c r="C1" s="267"/>
      <c r="D1" s="267"/>
      <c r="E1" s="267"/>
      <c r="F1" s="267"/>
      <c r="G1" s="267"/>
      <c r="H1" s="267"/>
    </row>
    <row r="2" spans="1:8" s="1" customFormat="1" ht="13.5" thickBot="1">
      <c r="A2" s="158"/>
      <c r="H2" s="159" t="s">
        <v>7</v>
      </c>
    </row>
    <row r="3" spans="1:8" s="1" customFormat="1" ht="26.25" thickBot="1">
      <c r="A3" s="160" t="s">
        <v>118</v>
      </c>
      <c r="B3" s="278" t="s">
        <v>116</v>
      </c>
      <c r="C3" s="279"/>
      <c r="D3" s="279"/>
      <c r="E3" s="279"/>
      <c r="F3" s="279"/>
      <c r="G3" s="279"/>
      <c r="H3" s="280"/>
    </row>
    <row r="4" spans="1:8" s="1" customFormat="1" ht="90" thickBot="1">
      <c r="A4" s="161" t="s">
        <v>129</v>
      </c>
      <c r="B4" s="162" t="s">
        <v>8</v>
      </c>
      <c r="C4" s="163" t="s">
        <v>9</v>
      </c>
      <c r="D4" s="163" t="s">
        <v>10</v>
      </c>
      <c r="E4" s="163" t="s">
        <v>11</v>
      </c>
      <c r="F4" s="163" t="s">
        <v>12</v>
      </c>
      <c r="G4" s="163" t="s">
        <v>37</v>
      </c>
      <c r="H4" s="164" t="s">
        <v>14</v>
      </c>
    </row>
    <row r="5" spans="1:8" s="1" customFormat="1" ht="12.75">
      <c r="A5" s="165">
        <v>63612</v>
      </c>
      <c r="B5" s="166"/>
      <c r="C5" s="167"/>
      <c r="D5" s="168"/>
      <c r="E5" s="169">
        <f>212000-30000+42000</f>
        <v>224000</v>
      </c>
      <c r="F5" s="170"/>
      <c r="G5" s="171"/>
      <c r="H5" s="172"/>
    </row>
    <row r="6" spans="1:8" s="1" customFormat="1" ht="12.75">
      <c r="A6" s="165" t="s">
        <v>142</v>
      </c>
      <c r="B6" s="166"/>
      <c r="C6" s="167"/>
      <c r="D6" s="168"/>
      <c r="E6" s="169">
        <v>20000</v>
      </c>
      <c r="F6" s="170"/>
      <c r="G6" s="171"/>
      <c r="H6" s="172"/>
    </row>
    <row r="7" spans="1:8" s="1" customFormat="1" ht="12.75">
      <c r="A7" s="165" t="s">
        <v>143</v>
      </c>
      <c r="B7" s="166"/>
      <c r="C7" s="167"/>
      <c r="D7" s="168"/>
      <c r="E7" s="169">
        <v>90000</v>
      </c>
      <c r="F7" s="170"/>
      <c r="G7" s="171"/>
      <c r="H7" s="172"/>
    </row>
    <row r="8" spans="1:8" s="1" customFormat="1" ht="12.75">
      <c r="A8" s="165">
        <v>63622</v>
      </c>
      <c r="B8" s="166"/>
      <c r="C8" s="167"/>
      <c r="D8" s="168"/>
      <c r="E8" s="169">
        <v>680000</v>
      </c>
      <c r="F8" s="170"/>
      <c r="G8" s="171"/>
      <c r="H8" s="172"/>
    </row>
    <row r="9" spans="1:8" s="1" customFormat="1" ht="12.75">
      <c r="A9" s="165">
        <v>65264</v>
      </c>
      <c r="B9" s="173"/>
      <c r="C9" s="167"/>
      <c r="D9" s="167">
        <v>10000</v>
      </c>
      <c r="E9" s="174"/>
      <c r="F9" s="167"/>
      <c r="G9" s="175"/>
      <c r="H9" s="176"/>
    </row>
    <row r="10" spans="1:8" s="1" customFormat="1" ht="12.75">
      <c r="A10" s="165">
        <v>66141</v>
      </c>
      <c r="B10" s="173"/>
      <c r="C10" s="167">
        <v>10000</v>
      </c>
      <c r="D10" s="167"/>
      <c r="E10" s="174"/>
      <c r="F10" s="167"/>
      <c r="G10" s="175"/>
      <c r="H10" s="176"/>
    </row>
    <row r="11" spans="1:8" s="1" customFormat="1" ht="12.75">
      <c r="A11" s="165">
        <v>66151</v>
      </c>
      <c r="B11" s="173"/>
      <c r="C11" s="167">
        <v>110000</v>
      </c>
      <c r="D11" s="167"/>
      <c r="E11" s="174"/>
      <c r="F11" s="167"/>
      <c r="G11" s="175"/>
      <c r="H11" s="176"/>
    </row>
    <row r="12" spans="1:8" s="1" customFormat="1" ht="12.75">
      <c r="A12" s="165">
        <v>67111</v>
      </c>
      <c r="B12" s="173">
        <v>3450000</v>
      </c>
      <c r="C12" s="167"/>
      <c r="D12" s="167"/>
      <c r="E12" s="174"/>
      <c r="F12" s="167"/>
      <c r="G12" s="175"/>
      <c r="H12" s="176"/>
    </row>
    <row r="13" spans="1:8" s="1" customFormat="1" ht="12.75">
      <c r="A13" s="165">
        <v>67121</v>
      </c>
      <c r="B13" s="173">
        <v>31000</v>
      </c>
      <c r="C13" s="167"/>
      <c r="D13" s="167"/>
      <c r="E13" s="174"/>
      <c r="F13" s="167"/>
      <c r="G13" s="175"/>
      <c r="H13" s="176"/>
    </row>
    <row r="14" spans="1:8" s="1" customFormat="1" ht="12.75">
      <c r="A14" s="165">
        <v>67141</v>
      </c>
      <c r="B14" s="173">
        <v>19000</v>
      </c>
      <c r="C14" s="167"/>
      <c r="D14" s="167"/>
      <c r="E14" s="174"/>
      <c r="F14" s="167"/>
      <c r="G14" s="175"/>
      <c r="H14" s="176"/>
    </row>
    <row r="15" spans="1:8" s="1" customFormat="1" ht="13.5" thickBot="1">
      <c r="A15" s="165">
        <v>92</v>
      </c>
      <c r="B15" s="173">
        <v>0</v>
      </c>
      <c r="C15" s="167">
        <v>0</v>
      </c>
      <c r="D15" s="167">
        <v>0</v>
      </c>
      <c r="E15" s="174">
        <v>0</v>
      </c>
      <c r="F15" s="167"/>
      <c r="G15" s="175"/>
      <c r="H15" s="176"/>
    </row>
    <row r="16" spans="1:8" s="1" customFormat="1" ht="30" customHeight="1" thickBot="1">
      <c r="A16" s="177" t="s">
        <v>15</v>
      </c>
      <c r="B16" s="178">
        <f aca="true" t="shared" si="0" ref="B16:H16">SUM(B5:B15)</f>
        <v>3500000</v>
      </c>
      <c r="C16" s="178">
        <f t="shared" si="0"/>
        <v>120000</v>
      </c>
      <c r="D16" s="178">
        <f t="shared" si="0"/>
        <v>10000</v>
      </c>
      <c r="E16" s="178">
        <f t="shared" si="0"/>
        <v>1014000</v>
      </c>
      <c r="F16" s="178">
        <f t="shared" si="0"/>
        <v>0</v>
      </c>
      <c r="G16" s="178">
        <f t="shared" si="0"/>
        <v>0</v>
      </c>
      <c r="H16" s="178">
        <f t="shared" si="0"/>
        <v>0</v>
      </c>
    </row>
    <row r="17" spans="1:8" s="1" customFormat="1" ht="28.5" customHeight="1" thickBot="1">
      <c r="A17" s="177" t="s">
        <v>117</v>
      </c>
      <c r="B17" s="273">
        <f>SUM(B16:H16)</f>
        <v>4644000</v>
      </c>
      <c r="C17" s="274"/>
      <c r="D17" s="274"/>
      <c r="E17" s="274"/>
      <c r="F17" s="274"/>
      <c r="G17" s="274"/>
      <c r="H17" s="275"/>
    </row>
    <row r="18" spans="1:8" ht="13.5" thickBot="1">
      <c r="A18" s="106"/>
      <c r="B18" s="106"/>
      <c r="C18" s="106"/>
      <c r="D18" s="179"/>
      <c r="E18" s="180"/>
      <c r="H18" s="159"/>
    </row>
    <row r="19" spans="1:8" ht="24" customHeight="1" thickBot="1">
      <c r="A19" s="181" t="s">
        <v>118</v>
      </c>
      <c r="B19" s="278" t="s">
        <v>119</v>
      </c>
      <c r="C19" s="279"/>
      <c r="D19" s="279"/>
      <c r="E19" s="279"/>
      <c r="F19" s="279"/>
      <c r="G19" s="279"/>
      <c r="H19" s="280"/>
    </row>
    <row r="20" spans="1:8" ht="90" thickBot="1">
      <c r="A20" s="182" t="s">
        <v>129</v>
      </c>
      <c r="B20" s="162" t="s">
        <v>8</v>
      </c>
      <c r="C20" s="163" t="s">
        <v>9</v>
      </c>
      <c r="D20" s="163" t="s">
        <v>10</v>
      </c>
      <c r="E20" s="163" t="s">
        <v>11</v>
      </c>
      <c r="F20" s="163" t="s">
        <v>12</v>
      </c>
      <c r="G20" s="163" t="s">
        <v>37</v>
      </c>
      <c r="H20" s="164" t="s">
        <v>14</v>
      </c>
    </row>
    <row r="21" spans="1:8" ht="12.75">
      <c r="A21" s="183">
        <v>63</v>
      </c>
      <c r="B21" s="184"/>
      <c r="C21" s="185"/>
      <c r="D21" s="186"/>
      <c r="E21" s="187">
        <f>100000+20000+80000</f>
        <v>200000</v>
      </c>
      <c r="F21" s="188"/>
      <c r="G21" s="189"/>
      <c r="H21" s="190"/>
    </row>
    <row r="22" spans="1:8" ht="12.75">
      <c r="A22" s="165">
        <v>65</v>
      </c>
      <c r="B22" s="173"/>
      <c r="C22" s="167"/>
      <c r="D22" s="167">
        <v>20000</v>
      </c>
      <c r="E22" s="167"/>
      <c r="F22" s="167"/>
      <c r="G22" s="175"/>
      <c r="H22" s="176"/>
    </row>
    <row r="23" spans="1:8" ht="12.75">
      <c r="A23" s="165">
        <v>66</v>
      </c>
      <c r="B23" s="173"/>
      <c r="C23" s="167">
        <v>120000</v>
      </c>
      <c r="D23" s="167"/>
      <c r="E23" s="167"/>
      <c r="F23" s="167"/>
      <c r="G23" s="175"/>
      <c r="H23" s="176"/>
    </row>
    <row r="24" spans="1:8" ht="12.75">
      <c r="A24" s="165">
        <v>67</v>
      </c>
      <c r="B24" s="173">
        <v>4040000</v>
      </c>
      <c r="C24" s="167"/>
      <c r="D24" s="167"/>
      <c r="E24" s="167"/>
      <c r="F24" s="167"/>
      <c r="G24" s="175"/>
      <c r="H24" s="176"/>
    </row>
    <row r="25" spans="1:8" ht="13.5" thickBot="1">
      <c r="A25" s="165">
        <v>92</v>
      </c>
      <c r="B25" s="173">
        <v>0</v>
      </c>
      <c r="C25" s="167">
        <v>0</v>
      </c>
      <c r="D25" s="167">
        <v>0</v>
      </c>
      <c r="E25" s="167">
        <v>0</v>
      </c>
      <c r="F25" s="167"/>
      <c r="G25" s="175"/>
      <c r="H25" s="176"/>
    </row>
    <row r="26" spans="1:8" s="1" customFormat="1" ht="30" customHeight="1" thickBot="1">
      <c r="A26" s="177" t="s">
        <v>15</v>
      </c>
      <c r="B26" s="178">
        <f>SUM(B21:B25)</f>
        <v>4040000</v>
      </c>
      <c r="C26" s="178">
        <f aca="true" t="shared" si="1" ref="C26:H26">SUM(C21:C25)</f>
        <v>120000</v>
      </c>
      <c r="D26" s="178">
        <f t="shared" si="1"/>
        <v>20000</v>
      </c>
      <c r="E26" s="178">
        <f t="shared" si="1"/>
        <v>200000</v>
      </c>
      <c r="F26" s="178">
        <f t="shared" si="1"/>
        <v>0</v>
      </c>
      <c r="G26" s="178">
        <f t="shared" si="1"/>
        <v>0</v>
      </c>
      <c r="H26" s="178">
        <f t="shared" si="1"/>
        <v>0</v>
      </c>
    </row>
    <row r="27" spans="1:8" s="1" customFormat="1" ht="28.5" customHeight="1" thickBot="1">
      <c r="A27" s="177" t="s">
        <v>120</v>
      </c>
      <c r="B27" s="273">
        <f>SUM(B26:H26)</f>
        <v>4380000</v>
      </c>
      <c r="C27" s="274"/>
      <c r="D27" s="274"/>
      <c r="E27" s="274"/>
      <c r="F27" s="274"/>
      <c r="G27" s="274"/>
      <c r="H27" s="275"/>
    </row>
    <row r="28" spans="4:5" ht="13.5" thickBot="1">
      <c r="D28" s="192"/>
      <c r="E28" s="193"/>
    </row>
    <row r="29" spans="1:8" ht="26.25" thickBot="1">
      <c r="A29" s="181" t="s">
        <v>118</v>
      </c>
      <c r="B29" s="278" t="s">
        <v>130</v>
      </c>
      <c r="C29" s="279"/>
      <c r="D29" s="279"/>
      <c r="E29" s="279"/>
      <c r="F29" s="279"/>
      <c r="G29" s="279"/>
      <c r="H29" s="280"/>
    </row>
    <row r="30" spans="1:8" ht="90" thickBot="1">
      <c r="A30" s="182" t="s">
        <v>129</v>
      </c>
      <c r="B30" s="162" t="s">
        <v>8</v>
      </c>
      <c r="C30" s="163" t="s">
        <v>9</v>
      </c>
      <c r="D30" s="163" t="s">
        <v>10</v>
      </c>
      <c r="E30" s="163" t="s">
        <v>11</v>
      </c>
      <c r="F30" s="163" t="s">
        <v>12</v>
      </c>
      <c r="G30" s="163" t="s">
        <v>37</v>
      </c>
      <c r="H30" s="164" t="s">
        <v>14</v>
      </c>
    </row>
    <row r="31" spans="1:8" ht="12.75">
      <c r="A31" s="183">
        <v>63</v>
      </c>
      <c r="B31" s="184"/>
      <c r="C31" s="185"/>
      <c r="D31" s="186"/>
      <c r="E31" s="187">
        <v>200000</v>
      </c>
      <c r="F31" s="188"/>
      <c r="G31" s="189"/>
      <c r="H31" s="190"/>
    </row>
    <row r="32" spans="1:8" ht="12.75">
      <c r="A32" s="165">
        <v>65</v>
      </c>
      <c r="B32" s="173"/>
      <c r="C32" s="167"/>
      <c r="D32" s="167">
        <v>20000</v>
      </c>
      <c r="E32" s="167"/>
      <c r="F32" s="167"/>
      <c r="G32" s="175"/>
      <c r="H32" s="176"/>
    </row>
    <row r="33" spans="1:8" ht="12.75">
      <c r="A33" s="165">
        <v>66</v>
      </c>
      <c r="B33" s="173"/>
      <c r="C33" s="167">
        <v>120000</v>
      </c>
      <c r="D33" s="167"/>
      <c r="E33" s="167"/>
      <c r="F33" s="167"/>
      <c r="G33" s="175"/>
      <c r="H33" s="176"/>
    </row>
    <row r="34" spans="1:8" ht="12.75">
      <c r="A34" s="165">
        <v>67</v>
      </c>
      <c r="B34" s="173">
        <v>4040000</v>
      </c>
      <c r="C34" s="167"/>
      <c r="D34" s="167"/>
      <c r="E34" s="167"/>
      <c r="F34" s="167"/>
      <c r="G34" s="175"/>
      <c r="H34" s="176"/>
    </row>
    <row r="35" spans="1:8" ht="13.5" thickBot="1">
      <c r="A35" s="165">
        <v>92</v>
      </c>
      <c r="B35" s="173">
        <v>0</v>
      </c>
      <c r="C35" s="167">
        <v>0</v>
      </c>
      <c r="D35" s="167">
        <v>0</v>
      </c>
      <c r="E35" s="167">
        <v>0</v>
      </c>
      <c r="F35" s="167"/>
      <c r="G35" s="175"/>
      <c r="H35" s="176"/>
    </row>
    <row r="36" spans="1:8" s="1" customFormat="1" ht="30" customHeight="1" thickBot="1">
      <c r="A36" s="177" t="s">
        <v>15</v>
      </c>
      <c r="B36" s="178">
        <f>SUM(B31:B35)</f>
        <v>4040000</v>
      </c>
      <c r="C36" s="178">
        <f aca="true" t="shared" si="2" ref="C36:H36">SUM(C31:C35)</f>
        <v>120000</v>
      </c>
      <c r="D36" s="178">
        <f t="shared" si="2"/>
        <v>20000</v>
      </c>
      <c r="E36" s="178">
        <f t="shared" si="2"/>
        <v>200000</v>
      </c>
      <c r="F36" s="178">
        <f t="shared" si="2"/>
        <v>0</v>
      </c>
      <c r="G36" s="178">
        <f t="shared" si="2"/>
        <v>0</v>
      </c>
      <c r="H36" s="178">
        <f t="shared" si="2"/>
        <v>0</v>
      </c>
    </row>
    <row r="37" spans="1:8" s="1" customFormat="1" ht="28.5" customHeight="1" thickBot="1">
      <c r="A37" s="177" t="s">
        <v>121</v>
      </c>
      <c r="B37" s="273">
        <f>SUM(B36:H36)</f>
        <v>4380000</v>
      </c>
      <c r="C37" s="274"/>
      <c r="D37" s="274"/>
      <c r="E37" s="274"/>
      <c r="F37" s="274"/>
      <c r="G37" s="274"/>
      <c r="H37" s="275"/>
    </row>
    <row r="38" spans="3:5" ht="13.5" customHeight="1">
      <c r="C38" s="194"/>
      <c r="D38" s="192"/>
      <c r="E38" s="195"/>
    </row>
    <row r="39" spans="3:5" ht="13.5" customHeight="1">
      <c r="C39" s="194"/>
      <c r="D39" s="196"/>
      <c r="E39" s="197"/>
    </row>
    <row r="40" spans="4:5" ht="13.5" customHeight="1">
      <c r="D40" s="198"/>
      <c r="E40" s="199"/>
    </row>
    <row r="41" spans="4:5" ht="13.5" customHeight="1">
      <c r="D41" s="200"/>
      <c r="E41" s="201"/>
    </row>
    <row r="42" spans="4:5" ht="13.5" customHeight="1">
      <c r="D42" s="192"/>
      <c r="E42" s="193"/>
    </row>
    <row r="43" spans="3:5" ht="28.5" customHeight="1">
      <c r="C43" s="194"/>
      <c r="D43" s="192"/>
      <c r="E43" s="202"/>
    </row>
    <row r="44" spans="3:5" ht="13.5" customHeight="1">
      <c r="C44" s="194"/>
      <c r="D44" s="192"/>
      <c r="E44" s="197"/>
    </row>
    <row r="45" spans="4:5" ht="13.5" customHeight="1">
      <c r="D45" s="192"/>
      <c r="E45" s="193"/>
    </row>
    <row r="46" spans="4:5" ht="13.5" customHeight="1">
      <c r="D46" s="192"/>
      <c r="E46" s="201"/>
    </row>
    <row r="47" spans="4:5" ht="13.5" customHeight="1">
      <c r="D47" s="192"/>
      <c r="E47" s="193"/>
    </row>
    <row r="48" spans="4:5" ht="22.5" customHeight="1">
      <c r="D48" s="192"/>
      <c r="E48" s="203"/>
    </row>
    <row r="49" spans="4:5" ht="13.5" customHeight="1">
      <c r="D49" s="198"/>
      <c r="E49" s="199"/>
    </row>
    <row r="50" spans="2:5" ht="13.5" customHeight="1">
      <c r="B50" s="194"/>
      <c r="D50" s="198"/>
      <c r="E50" s="204"/>
    </row>
    <row r="51" spans="3:5" ht="13.5" customHeight="1">
      <c r="C51" s="194"/>
      <c r="D51" s="198"/>
      <c r="E51" s="205"/>
    </row>
    <row r="52" spans="3:5" ht="13.5" customHeight="1">
      <c r="C52" s="194"/>
      <c r="D52" s="200"/>
      <c r="E52" s="197"/>
    </row>
    <row r="53" spans="4:5" ht="13.5" customHeight="1">
      <c r="D53" s="192"/>
      <c r="E53" s="193"/>
    </row>
    <row r="54" spans="2:5" ht="13.5" customHeight="1">
      <c r="B54" s="194"/>
      <c r="D54" s="192"/>
      <c r="E54" s="195"/>
    </row>
    <row r="55" spans="3:5" ht="13.5" customHeight="1">
      <c r="C55" s="194"/>
      <c r="D55" s="192"/>
      <c r="E55" s="204"/>
    </row>
    <row r="56" spans="3:5" ht="13.5" customHeight="1">
      <c r="C56" s="194"/>
      <c r="D56" s="200"/>
      <c r="E56" s="197"/>
    </row>
    <row r="57" spans="4:5" ht="13.5" customHeight="1">
      <c r="D57" s="198"/>
      <c r="E57" s="193"/>
    </row>
    <row r="58" spans="3:5" ht="13.5" customHeight="1">
      <c r="C58" s="194"/>
      <c r="D58" s="198"/>
      <c r="E58" s="204"/>
    </row>
    <row r="59" spans="4:5" ht="22.5" customHeight="1">
      <c r="D59" s="200"/>
      <c r="E59" s="203"/>
    </row>
    <row r="60" spans="4:5" ht="13.5" customHeight="1">
      <c r="D60" s="192"/>
      <c r="E60" s="193"/>
    </row>
    <row r="61" spans="4:5" ht="13.5" customHeight="1">
      <c r="D61" s="200"/>
      <c r="E61" s="197"/>
    </row>
    <row r="62" spans="4:5" ht="13.5" customHeight="1">
      <c r="D62" s="192"/>
      <c r="E62" s="193"/>
    </row>
    <row r="63" spans="4:5" ht="13.5" customHeight="1">
      <c r="D63" s="192"/>
      <c r="E63" s="193"/>
    </row>
    <row r="64" spans="1:5" ht="13.5" customHeight="1">
      <c r="A64" s="194"/>
      <c r="D64" s="206"/>
      <c r="E64" s="204"/>
    </row>
    <row r="65" spans="2:5" ht="13.5" customHeight="1">
      <c r="B65" s="194"/>
      <c r="C65" s="194"/>
      <c r="D65" s="207"/>
      <c r="E65" s="204"/>
    </row>
    <row r="66" spans="2:5" ht="13.5" customHeight="1">
      <c r="B66" s="194"/>
      <c r="C66" s="194"/>
      <c r="D66" s="207"/>
      <c r="E66" s="195"/>
    </row>
    <row r="67" spans="2:5" ht="13.5" customHeight="1">
      <c r="B67" s="194"/>
      <c r="C67" s="194"/>
      <c r="D67" s="200"/>
      <c r="E67" s="201"/>
    </row>
    <row r="68" spans="4:5" ht="12.75">
      <c r="D68" s="192"/>
      <c r="E68" s="193"/>
    </row>
    <row r="69" spans="2:5" ht="12.75">
      <c r="B69" s="194"/>
      <c r="D69" s="192"/>
      <c r="E69" s="204"/>
    </row>
    <row r="70" spans="3:5" ht="12.75">
      <c r="C70" s="194"/>
      <c r="D70" s="192"/>
      <c r="E70" s="195"/>
    </row>
    <row r="71" spans="3:5" ht="12.75">
      <c r="C71" s="194"/>
      <c r="D71" s="200"/>
      <c r="E71" s="197"/>
    </row>
    <row r="72" spans="4:5" ht="12.75">
      <c r="D72" s="192"/>
      <c r="E72" s="193"/>
    </row>
    <row r="73" spans="4:5" ht="12.75">
      <c r="D73" s="192"/>
      <c r="E73" s="193"/>
    </row>
    <row r="74" spans="4:5" ht="12.75">
      <c r="D74" s="208"/>
      <c r="E74" s="209"/>
    </row>
    <row r="75" spans="4:5" ht="12.75">
      <c r="D75" s="192"/>
      <c r="E75" s="193"/>
    </row>
    <row r="76" spans="4:5" ht="12.75">
      <c r="D76" s="192"/>
      <c r="E76" s="193"/>
    </row>
    <row r="77" spans="4:5" ht="12.75">
      <c r="D77" s="192"/>
      <c r="E77" s="193"/>
    </row>
    <row r="78" spans="4:5" ht="12.75">
      <c r="D78" s="200"/>
      <c r="E78" s="197"/>
    </row>
    <row r="79" spans="4:5" ht="12.75">
      <c r="D79" s="192"/>
      <c r="E79" s="193"/>
    </row>
    <row r="80" spans="4:5" ht="12.75">
      <c r="D80" s="200"/>
      <c r="E80" s="197"/>
    </row>
    <row r="81" spans="4:5" ht="12.75">
      <c r="D81" s="192"/>
      <c r="E81" s="193"/>
    </row>
    <row r="82" spans="4:5" ht="12.75">
      <c r="D82" s="192"/>
      <c r="E82" s="193"/>
    </row>
    <row r="83" spans="4:5" ht="12.75">
      <c r="D83" s="192"/>
      <c r="E83" s="193"/>
    </row>
    <row r="84" spans="1:5" ht="12.75">
      <c r="A84" s="223"/>
      <c r="B84" s="223"/>
      <c r="C84" s="223"/>
      <c r="D84" s="6"/>
      <c r="E84" s="7"/>
    </row>
    <row r="85" spans="1:5" ht="28.5" customHeight="1">
      <c r="A85" s="9"/>
      <c r="B85" s="9"/>
      <c r="C85" s="9"/>
      <c r="D85" s="102"/>
      <c r="E85" s="224"/>
    </row>
    <row r="86" spans="1:5" ht="12.75">
      <c r="A86" s="223"/>
      <c r="B86" s="223"/>
      <c r="C86" s="225"/>
      <c r="D86" s="6"/>
      <c r="E86" s="8"/>
    </row>
    <row r="87" spans="4:5" ht="12.75">
      <c r="D87" s="210"/>
      <c r="E87" s="211"/>
    </row>
    <row r="88" spans="4:5" ht="12.75">
      <c r="D88" s="192"/>
      <c r="E88" s="193"/>
    </row>
    <row r="89" spans="4:5" ht="12.75">
      <c r="D89" s="208"/>
      <c r="E89" s="209"/>
    </row>
    <row r="90" spans="4:5" ht="12.75">
      <c r="D90" s="208"/>
      <c r="E90" s="209"/>
    </row>
    <row r="91" spans="4:5" ht="12.75">
      <c r="D91" s="192"/>
      <c r="E91" s="193"/>
    </row>
    <row r="92" spans="4:5" ht="12.75">
      <c r="D92" s="200"/>
      <c r="E92" s="197"/>
    </row>
    <row r="93" spans="4:5" ht="12.75">
      <c r="D93" s="192"/>
      <c r="E93" s="193"/>
    </row>
    <row r="94" spans="4:5" ht="12.75">
      <c r="D94" s="192"/>
      <c r="E94" s="193"/>
    </row>
    <row r="95" spans="4:5" ht="12.75">
      <c r="D95" s="200"/>
      <c r="E95" s="197"/>
    </row>
    <row r="96" spans="4:5" ht="12.75">
      <c r="D96" s="192"/>
      <c r="E96" s="193"/>
    </row>
    <row r="97" spans="4:5" ht="12.75">
      <c r="D97" s="208"/>
      <c r="E97" s="209"/>
    </row>
    <row r="98" spans="4:5" ht="12.75">
      <c r="D98" s="200"/>
      <c r="E98" s="211"/>
    </row>
    <row r="99" spans="4:5" ht="12.75">
      <c r="D99" s="198"/>
      <c r="E99" s="209"/>
    </row>
    <row r="100" spans="4:5" ht="12.75">
      <c r="D100" s="200"/>
      <c r="E100" s="197"/>
    </row>
    <row r="101" spans="4:5" ht="12.75">
      <c r="D101" s="192"/>
      <c r="E101" s="193"/>
    </row>
    <row r="102" spans="3:5" ht="12.75">
      <c r="C102" s="194"/>
      <c r="D102" s="192"/>
      <c r="E102" s="195"/>
    </row>
    <row r="103" spans="4:5" ht="12.75">
      <c r="D103" s="198"/>
      <c r="E103" s="197"/>
    </row>
    <row r="104" spans="4:5" ht="12.75">
      <c r="D104" s="198"/>
      <c r="E104" s="209"/>
    </row>
    <row r="105" spans="3:5" ht="12.75">
      <c r="C105" s="194"/>
      <c r="D105" s="198"/>
      <c r="E105" s="212"/>
    </row>
    <row r="106" spans="3:5" ht="12.75">
      <c r="C106" s="194"/>
      <c r="D106" s="200"/>
      <c r="E106" s="201"/>
    </row>
    <row r="107" spans="4:5" ht="12.75">
      <c r="D107" s="192"/>
      <c r="E107" s="193"/>
    </row>
    <row r="108" spans="4:5" ht="12.75">
      <c r="D108" s="210"/>
      <c r="E108" s="103"/>
    </row>
    <row r="109" spans="4:5" ht="11.25" customHeight="1">
      <c r="D109" s="208"/>
      <c r="E109" s="209"/>
    </row>
    <row r="110" spans="2:5" ht="24" customHeight="1">
      <c r="B110" s="194"/>
      <c r="D110" s="208"/>
      <c r="E110" s="213"/>
    </row>
    <row r="111" spans="3:5" ht="15" customHeight="1">
      <c r="C111" s="194"/>
      <c r="D111" s="208"/>
      <c r="E111" s="213"/>
    </row>
    <row r="112" spans="4:5" ht="11.25" customHeight="1">
      <c r="D112" s="210"/>
      <c r="E112" s="211"/>
    </row>
    <row r="113" spans="4:5" ht="12.75">
      <c r="D113" s="208"/>
      <c r="E113" s="209"/>
    </row>
    <row r="114" spans="2:5" ht="13.5" customHeight="1">
      <c r="B114" s="194"/>
      <c r="D114" s="208"/>
      <c r="E114" s="104"/>
    </row>
    <row r="115" spans="3:5" ht="12.75" customHeight="1">
      <c r="C115" s="194"/>
      <c r="D115" s="208"/>
      <c r="E115" s="195"/>
    </row>
    <row r="116" spans="3:5" ht="12.75" customHeight="1">
      <c r="C116" s="194"/>
      <c r="D116" s="200"/>
      <c r="E116" s="201"/>
    </row>
    <row r="117" spans="4:5" ht="12.75">
      <c r="D117" s="192"/>
      <c r="E117" s="193"/>
    </row>
    <row r="118" spans="3:5" ht="12.75">
      <c r="C118" s="194"/>
      <c r="D118" s="192"/>
      <c r="E118" s="212"/>
    </row>
    <row r="119" spans="4:5" ht="12.75">
      <c r="D119" s="210"/>
      <c r="E119" s="211"/>
    </row>
    <row r="120" spans="4:5" ht="12.75">
      <c r="D120" s="208"/>
      <c r="E120" s="209"/>
    </row>
    <row r="121" spans="4:5" ht="12.75">
      <c r="D121" s="192"/>
      <c r="E121" s="193"/>
    </row>
    <row r="122" spans="1:5" ht="19.5" customHeight="1">
      <c r="A122" s="214"/>
      <c r="B122" s="106"/>
      <c r="C122" s="106"/>
      <c r="D122" s="106"/>
      <c r="E122" s="204"/>
    </row>
    <row r="123" spans="1:5" ht="15" customHeight="1">
      <c r="A123" s="194"/>
      <c r="D123" s="206"/>
      <c r="E123" s="204"/>
    </row>
    <row r="124" spans="1:5" ht="12.75">
      <c r="A124" s="194"/>
      <c r="B124" s="194"/>
      <c r="D124" s="206"/>
      <c r="E124" s="195"/>
    </row>
    <row r="125" spans="3:5" ht="12.75">
      <c r="C125" s="194"/>
      <c r="D125" s="192"/>
      <c r="E125" s="204"/>
    </row>
    <row r="126" spans="4:5" ht="12.75">
      <c r="D126" s="196"/>
      <c r="E126" s="197"/>
    </row>
    <row r="127" spans="2:5" ht="12.75">
      <c r="B127" s="194"/>
      <c r="D127" s="192"/>
      <c r="E127" s="195"/>
    </row>
    <row r="128" spans="3:5" ht="12.75">
      <c r="C128" s="194"/>
      <c r="D128" s="192"/>
      <c r="E128" s="195"/>
    </row>
    <row r="129" spans="4:5" ht="12.75">
      <c r="D129" s="200"/>
      <c r="E129" s="201"/>
    </row>
    <row r="130" spans="3:5" ht="22.5" customHeight="1">
      <c r="C130" s="194"/>
      <c r="D130" s="192"/>
      <c r="E130" s="202"/>
    </row>
    <row r="131" spans="4:5" ht="12.75">
      <c r="D131" s="192"/>
      <c r="E131" s="201"/>
    </row>
    <row r="132" spans="2:5" ht="12.75">
      <c r="B132" s="194"/>
      <c r="D132" s="198"/>
      <c r="E132" s="204"/>
    </row>
    <row r="133" spans="3:5" ht="12.75">
      <c r="C133" s="194"/>
      <c r="D133" s="198"/>
      <c r="E133" s="205"/>
    </row>
    <row r="134" spans="4:5" ht="12.75">
      <c r="D134" s="200"/>
      <c r="E134" s="197"/>
    </row>
    <row r="135" spans="1:5" ht="13.5" customHeight="1">
      <c r="A135" s="194"/>
      <c r="D135" s="206"/>
      <c r="E135" s="204"/>
    </row>
    <row r="136" spans="2:5" ht="13.5" customHeight="1">
      <c r="B136" s="194"/>
      <c r="D136" s="192"/>
      <c r="E136" s="204"/>
    </row>
    <row r="137" spans="3:5" ht="13.5" customHeight="1">
      <c r="C137" s="194"/>
      <c r="D137" s="192"/>
      <c r="E137" s="195"/>
    </row>
    <row r="138" spans="3:5" ht="12.75">
      <c r="C138" s="194"/>
      <c r="D138" s="200"/>
      <c r="E138" s="197"/>
    </row>
    <row r="139" spans="3:5" ht="12.75">
      <c r="C139" s="194"/>
      <c r="D139" s="192"/>
      <c r="E139" s="195"/>
    </row>
    <row r="140" spans="4:5" ht="12.75">
      <c r="D140" s="210"/>
      <c r="E140" s="211"/>
    </row>
    <row r="141" spans="3:5" ht="12.75">
      <c r="C141" s="194"/>
      <c r="D141" s="198"/>
      <c r="E141" s="212"/>
    </row>
    <row r="142" spans="3:5" ht="12.75">
      <c r="C142" s="194"/>
      <c r="D142" s="200"/>
      <c r="E142" s="201"/>
    </row>
    <row r="143" spans="4:5" ht="12.75">
      <c r="D143" s="210"/>
      <c r="E143" s="215"/>
    </row>
    <row r="144" spans="2:5" ht="12.75">
      <c r="B144" s="194"/>
      <c r="D144" s="208"/>
      <c r="E144" s="104"/>
    </row>
    <row r="145" spans="3:5" ht="12.75">
      <c r="C145" s="194"/>
      <c r="D145" s="208"/>
      <c r="E145" s="195"/>
    </row>
    <row r="146" spans="3:5" ht="12.75">
      <c r="C146" s="194"/>
      <c r="D146" s="200"/>
      <c r="E146" s="201"/>
    </row>
    <row r="147" spans="3:5" ht="12.75">
      <c r="C147" s="194"/>
      <c r="D147" s="200"/>
      <c r="E147" s="201"/>
    </row>
    <row r="148" spans="4:5" ht="12.75">
      <c r="D148" s="192"/>
      <c r="E148" s="193"/>
    </row>
    <row r="149" spans="1:5" s="72" customFormat="1" ht="18" customHeight="1">
      <c r="A149" s="276"/>
      <c r="B149" s="277"/>
      <c r="C149" s="277"/>
      <c r="D149" s="277"/>
      <c r="E149" s="277"/>
    </row>
    <row r="150" spans="1:5" ht="28.5" customHeight="1">
      <c r="A150" s="9"/>
      <c r="B150" s="9"/>
      <c r="C150" s="9"/>
      <c r="D150" s="102"/>
      <c r="E150" s="224"/>
    </row>
    <row r="151" spans="1:5" ht="12.75">
      <c r="A151" s="223"/>
      <c r="B151" s="223"/>
      <c r="C151" s="223"/>
      <c r="D151" s="226"/>
      <c r="E151" s="227"/>
    </row>
    <row r="152" spans="1:5" ht="15.75">
      <c r="A152" s="217"/>
      <c r="B152" s="194"/>
      <c r="C152" s="194"/>
      <c r="D152" s="218"/>
      <c r="E152" s="105"/>
    </row>
    <row r="153" spans="1:5" ht="12.75">
      <c r="A153" s="194"/>
      <c r="B153" s="194"/>
      <c r="C153" s="194"/>
      <c r="D153" s="218"/>
      <c r="E153" s="105"/>
    </row>
    <row r="154" spans="1:5" ht="17.25" customHeight="1">
      <c r="A154" s="194"/>
      <c r="B154" s="194"/>
      <c r="C154" s="194"/>
      <c r="D154" s="218"/>
      <c r="E154" s="105"/>
    </row>
    <row r="155" spans="1:5" ht="13.5" customHeight="1">
      <c r="A155" s="194"/>
      <c r="B155" s="194"/>
      <c r="C155" s="194"/>
      <c r="D155" s="218"/>
      <c r="E155" s="105"/>
    </row>
    <row r="156" spans="1:5" ht="12.75">
      <c r="A156" s="194"/>
      <c r="B156" s="194"/>
      <c r="C156" s="194"/>
      <c r="D156" s="218"/>
      <c r="E156" s="105"/>
    </row>
    <row r="157" spans="1:3" ht="12.75">
      <c r="A157" s="194"/>
      <c r="B157" s="194"/>
      <c r="C157" s="194"/>
    </row>
    <row r="158" spans="1:5" ht="12.75">
      <c r="A158" s="194"/>
      <c r="B158" s="194"/>
      <c r="C158" s="194"/>
      <c r="D158" s="218"/>
      <c r="E158" s="105"/>
    </row>
    <row r="159" spans="1:5" ht="12.75">
      <c r="A159" s="194"/>
      <c r="B159" s="194"/>
      <c r="C159" s="194"/>
      <c r="D159" s="218"/>
      <c r="E159" s="219"/>
    </row>
    <row r="160" spans="1:5" ht="12.75">
      <c r="A160" s="194"/>
      <c r="B160" s="194"/>
      <c r="C160" s="194"/>
      <c r="D160" s="218"/>
      <c r="E160" s="105"/>
    </row>
    <row r="161" spans="1:5" ht="22.5" customHeight="1">
      <c r="A161" s="194"/>
      <c r="B161" s="194"/>
      <c r="C161" s="194"/>
      <c r="D161" s="218"/>
      <c r="E161" s="202"/>
    </row>
    <row r="162" spans="4:5" ht="22.5" customHeight="1">
      <c r="D162" s="200"/>
      <c r="E162" s="203"/>
    </row>
  </sheetData>
  <sheetProtection/>
  <mergeCells count="8">
    <mergeCell ref="B37:H37"/>
    <mergeCell ref="A149:E149"/>
    <mergeCell ref="A1:H1"/>
    <mergeCell ref="B3:H3"/>
    <mergeCell ref="B17:H17"/>
    <mergeCell ref="B19:H19"/>
    <mergeCell ref="B27:H27"/>
    <mergeCell ref="B29:H29"/>
  </mergeCells>
  <printOptions/>
  <pageMargins left="0.7" right="0.7" top="0.75" bottom="0.75" header="0.3" footer="0.3"/>
  <pageSetup fitToHeight="0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1"/>
  <sheetViews>
    <sheetView zoomScalePageLayoutView="0" workbookViewId="0" topLeftCell="A1">
      <pane ySplit="2" topLeftCell="A3" activePane="bottomLeft" state="frozen"/>
      <selection pane="topLeft" activeCell="A2" sqref="A2"/>
      <selection pane="bottomLeft" activeCell="A1" sqref="A1:U1"/>
    </sheetView>
  </sheetViews>
  <sheetFormatPr defaultColWidth="11.421875" defaultRowHeight="12.75"/>
  <cols>
    <col min="1" max="1" width="10.28125" style="18" bestFit="1" customWidth="1"/>
    <col min="2" max="2" width="42.421875" style="19" customWidth="1"/>
    <col min="3" max="3" width="17.7109375" style="19" hidden="1" customWidth="1"/>
    <col min="4" max="4" width="11.140625" style="19" hidden="1" customWidth="1"/>
    <col min="5" max="5" width="12.57421875" style="19" hidden="1" customWidth="1"/>
    <col min="6" max="9" width="8.57421875" style="2" hidden="1" customWidth="1"/>
    <col min="10" max="10" width="16.140625" style="2" customWidth="1"/>
    <col min="11" max="11" width="17.8515625" style="2" bestFit="1" customWidth="1"/>
    <col min="12" max="12" width="11.7109375" style="2" customWidth="1"/>
    <col min="13" max="13" width="18.140625" style="19" customWidth="1"/>
    <col min="14" max="14" width="12.8515625" style="2" customWidth="1"/>
    <col min="15" max="15" width="13.57421875" style="2" customWidth="1"/>
    <col min="16" max="16" width="14.421875" style="2" customWidth="1"/>
    <col min="17" max="17" width="11.00390625" style="2" customWidth="1"/>
    <col min="18" max="18" width="12.421875" style="2" customWidth="1"/>
    <col min="19" max="19" width="11.28125" style="2" customWidth="1"/>
    <col min="20" max="20" width="10.421875" style="2" customWidth="1"/>
    <col min="21" max="21" width="10.7109375" style="2" customWidth="1"/>
    <col min="22" max="22" width="14.28125" style="2" hidden="1" customWidth="1"/>
    <col min="23" max="16384" width="11.421875" style="3" customWidth="1"/>
  </cols>
  <sheetData>
    <row r="1" spans="1:22" ht="24" customHeight="1">
      <c r="A1" s="281" t="s">
        <v>145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30"/>
    </row>
    <row r="2" spans="1:22" s="4" customFormat="1" ht="58.5" customHeight="1">
      <c r="A2" s="33" t="s">
        <v>16</v>
      </c>
      <c r="B2" s="33" t="s">
        <v>17</v>
      </c>
      <c r="C2" s="33" t="s">
        <v>103</v>
      </c>
      <c r="D2" s="33" t="s">
        <v>104</v>
      </c>
      <c r="E2" s="33" t="s">
        <v>105</v>
      </c>
      <c r="F2" s="33" t="s">
        <v>108</v>
      </c>
      <c r="G2" s="33" t="s">
        <v>106</v>
      </c>
      <c r="H2" s="33" t="s">
        <v>109</v>
      </c>
      <c r="I2" s="33" t="s">
        <v>110</v>
      </c>
      <c r="J2" s="230" t="s">
        <v>133</v>
      </c>
      <c r="K2" s="230" t="s">
        <v>134</v>
      </c>
      <c r="L2" s="234" t="s">
        <v>144</v>
      </c>
      <c r="M2" s="91" t="s">
        <v>132</v>
      </c>
      <c r="N2" s="92" t="s">
        <v>79</v>
      </c>
      <c r="O2" s="230" t="s">
        <v>111</v>
      </c>
      <c r="P2" s="230" t="s">
        <v>71</v>
      </c>
      <c r="Q2" s="230" t="s">
        <v>72</v>
      </c>
      <c r="R2" s="230" t="s">
        <v>73</v>
      </c>
      <c r="S2" s="230" t="s">
        <v>74</v>
      </c>
      <c r="T2" s="230" t="s">
        <v>75</v>
      </c>
      <c r="U2" s="230" t="s">
        <v>112</v>
      </c>
      <c r="V2" s="31" t="s">
        <v>13</v>
      </c>
    </row>
    <row r="3" spans="1:22" ht="12.75">
      <c r="A3" s="56"/>
      <c r="B3" s="38"/>
      <c r="C3" s="50"/>
      <c r="D3" s="50"/>
      <c r="E3" s="43"/>
      <c r="F3" s="43"/>
      <c r="G3" s="43"/>
      <c r="H3" s="43"/>
      <c r="I3" s="43"/>
      <c r="J3" s="43"/>
      <c r="K3" s="43"/>
      <c r="L3" s="235"/>
      <c r="M3" s="78"/>
      <c r="N3" s="43"/>
      <c r="O3" s="43"/>
      <c r="P3" s="43"/>
      <c r="Q3" s="43"/>
      <c r="R3" s="43"/>
      <c r="S3" s="43"/>
      <c r="T3" s="43"/>
      <c r="U3" s="44"/>
      <c r="V3" s="10"/>
    </row>
    <row r="4" spans="1:22" s="4" customFormat="1" ht="12.75">
      <c r="A4" s="56"/>
      <c r="B4" s="100" t="s">
        <v>77</v>
      </c>
      <c r="C4" s="73" t="e">
        <f>D4+E4+F4+G4+H4+I4+#REF!+K4</f>
        <v>#REF!</v>
      </c>
      <c r="D4" s="60" t="e">
        <f aca="true" t="shared" si="0" ref="D4:I4">SUM(D6+D52)</f>
        <v>#REF!</v>
      </c>
      <c r="E4" s="60" t="e">
        <f t="shared" si="0"/>
        <v>#REF!</v>
      </c>
      <c r="F4" s="60" t="e">
        <f t="shared" si="0"/>
        <v>#REF!</v>
      </c>
      <c r="G4" s="60" t="e">
        <f t="shared" si="0"/>
        <v>#REF!</v>
      </c>
      <c r="H4" s="60" t="e">
        <f t="shared" si="0"/>
        <v>#REF!</v>
      </c>
      <c r="I4" s="60" t="e">
        <f t="shared" si="0"/>
        <v>#REF!</v>
      </c>
      <c r="J4" s="46">
        <f>K4+L4+O4+P4+R4+S4+T4+U4</f>
        <v>4644000</v>
      </c>
      <c r="K4" s="46">
        <f>SUM(K6+K52)</f>
        <v>3500000</v>
      </c>
      <c r="L4" s="238">
        <f>L52</f>
        <v>904000</v>
      </c>
      <c r="M4" s="93">
        <f>SUM(N4:U4)</f>
        <v>8624000</v>
      </c>
      <c r="N4" s="46">
        <f aca="true" t="shared" si="1" ref="N4:U4">SUM(N6+N52)</f>
        <v>6130000</v>
      </c>
      <c r="O4" s="46">
        <f t="shared" si="1"/>
        <v>120000</v>
      </c>
      <c r="P4" s="46">
        <f t="shared" si="1"/>
        <v>10000</v>
      </c>
      <c r="Q4" s="46">
        <f t="shared" si="1"/>
        <v>2254000</v>
      </c>
      <c r="R4" s="46">
        <f t="shared" si="1"/>
        <v>20000</v>
      </c>
      <c r="S4" s="46">
        <f t="shared" si="1"/>
        <v>90000</v>
      </c>
      <c r="T4" s="55">
        <f t="shared" si="1"/>
        <v>0</v>
      </c>
      <c r="U4" s="46">
        <f t="shared" si="1"/>
        <v>0</v>
      </c>
      <c r="V4" s="11"/>
    </row>
    <row r="5" spans="1:22" s="4" customFormat="1" ht="12.75">
      <c r="A5" s="56">
        <v>152001</v>
      </c>
      <c r="B5" s="40" t="s">
        <v>40</v>
      </c>
      <c r="C5" s="73" t="e">
        <f>D5+E5+F5+G5+H5+I5+#REF!+K5</f>
        <v>#REF!</v>
      </c>
      <c r="D5" s="73">
        <f>D6</f>
        <v>3005500</v>
      </c>
      <c r="E5" s="45" t="e">
        <f aca="true" t="shared" si="2" ref="E5:U5">E6</f>
        <v>#REF!</v>
      </c>
      <c r="F5" s="45">
        <f t="shared" si="2"/>
        <v>0</v>
      </c>
      <c r="G5" s="45" t="e">
        <f t="shared" si="2"/>
        <v>#REF!</v>
      </c>
      <c r="H5" s="45">
        <f t="shared" si="2"/>
        <v>0</v>
      </c>
      <c r="I5" s="45">
        <f t="shared" si="2"/>
        <v>0</v>
      </c>
      <c r="J5" s="46">
        <f aca="true" t="shared" si="3" ref="J5:J63">K5+O5+P5+Q5+R5+S5+T5+U5</f>
        <v>3396000</v>
      </c>
      <c r="K5" s="45">
        <f>K6</f>
        <v>3396000</v>
      </c>
      <c r="L5" s="236"/>
      <c r="M5" s="93">
        <f>M6</f>
        <v>3396000</v>
      </c>
      <c r="N5" s="45">
        <f>N6</f>
        <v>3396000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  <c r="S5" s="45">
        <f t="shared" si="2"/>
        <v>0</v>
      </c>
      <c r="T5" s="45">
        <f t="shared" si="2"/>
        <v>0</v>
      </c>
      <c r="U5" s="45">
        <f t="shared" si="2"/>
        <v>0</v>
      </c>
      <c r="V5" s="11"/>
    </row>
    <row r="6" spans="1:22" s="27" customFormat="1" ht="12.75" customHeight="1">
      <c r="A6" s="37" t="s">
        <v>76</v>
      </c>
      <c r="B6" s="39" t="s">
        <v>40</v>
      </c>
      <c r="C6" s="75" t="e">
        <f>SUM(D6:K6)</f>
        <v>#REF!</v>
      </c>
      <c r="D6" s="76">
        <f>SUM(D7+D44+D48)</f>
        <v>3005500</v>
      </c>
      <c r="E6" s="48" t="e">
        <f>SUM(E7+E44+E48)</f>
        <v>#REF!</v>
      </c>
      <c r="F6" s="48"/>
      <c r="G6" s="48" t="e">
        <f>SUM(G44)</f>
        <v>#REF!</v>
      </c>
      <c r="H6" s="48"/>
      <c r="I6" s="48"/>
      <c r="J6" s="48">
        <f t="shared" si="3"/>
        <v>3396000</v>
      </c>
      <c r="K6" s="48">
        <f>SUM(K7+K44+K48)</f>
        <v>3396000</v>
      </c>
      <c r="L6" s="237"/>
      <c r="M6" s="79">
        <f aca="true" t="shared" si="4" ref="M6:M29">SUM(N6:U6)</f>
        <v>3396000</v>
      </c>
      <c r="N6" s="48">
        <f>SUM(N7+N44+N48)</f>
        <v>3396000</v>
      </c>
      <c r="O6" s="48">
        <f>SUM(O7+O44+O48)</f>
        <v>0</v>
      </c>
      <c r="P6" s="48">
        <f>SUM(P7+P44+P48)</f>
        <v>0</v>
      </c>
      <c r="Q6" s="48">
        <f>SUM(Q44)</f>
        <v>0</v>
      </c>
      <c r="R6" s="48">
        <f>SUM(R44)</f>
        <v>0</v>
      </c>
      <c r="S6" s="48">
        <f>SUM(S44)</f>
        <v>0</v>
      </c>
      <c r="T6" s="48">
        <f>SUM(T44)</f>
        <v>0</v>
      </c>
      <c r="U6" s="48">
        <f>SUM(U16)</f>
        <v>0</v>
      </c>
      <c r="V6" s="26"/>
    </row>
    <row r="7" spans="1:22" s="4" customFormat="1" ht="12.75">
      <c r="A7" s="56">
        <v>3</v>
      </c>
      <c r="B7" s="40" t="s">
        <v>18</v>
      </c>
      <c r="C7" s="49">
        <f aca="true" t="shared" si="5" ref="C7:C51">D7+E7+P7+Q7+R7+S7+T7+U7</f>
        <v>2959000</v>
      </c>
      <c r="D7" s="46">
        <f>SUM(D8+D16+D39)</f>
        <v>2959000</v>
      </c>
      <c r="E7" s="46">
        <f>SUM(E8+E16+E39)</f>
        <v>0</v>
      </c>
      <c r="F7" s="46"/>
      <c r="G7" s="46">
        <f>SUM(G16)</f>
        <v>0</v>
      </c>
      <c r="H7" s="46"/>
      <c r="I7" s="46"/>
      <c r="J7" s="46">
        <f t="shared" si="3"/>
        <v>3376000</v>
      </c>
      <c r="K7" s="46">
        <f>SUM(K8+K16+K39)</f>
        <v>3376000</v>
      </c>
      <c r="L7" s="238"/>
      <c r="M7" s="80">
        <f t="shared" si="4"/>
        <v>3376000</v>
      </c>
      <c r="N7" s="46">
        <f>SUM(N8+N16+N39)</f>
        <v>3376000</v>
      </c>
      <c r="O7" s="46">
        <f>SUM(O8+O16+O39)</f>
        <v>0</v>
      </c>
      <c r="P7" s="46">
        <f aca="true" t="shared" si="6" ref="P7:U7">SUM(P16)</f>
        <v>0</v>
      </c>
      <c r="Q7" s="46">
        <f t="shared" si="6"/>
        <v>0</v>
      </c>
      <c r="R7" s="46">
        <f t="shared" si="6"/>
        <v>0</v>
      </c>
      <c r="S7" s="46">
        <f t="shared" si="6"/>
        <v>0</v>
      </c>
      <c r="T7" s="46">
        <f t="shared" si="6"/>
        <v>0</v>
      </c>
      <c r="U7" s="46">
        <f t="shared" si="6"/>
        <v>0</v>
      </c>
      <c r="V7" s="11"/>
    </row>
    <row r="8" spans="1:22" s="4" customFormat="1" ht="12.75">
      <c r="A8" s="56">
        <v>31</v>
      </c>
      <c r="B8" s="40" t="s">
        <v>19</v>
      </c>
      <c r="C8" s="49">
        <f t="shared" si="5"/>
        <v>2401000</v>
      </c>
      <c r="D8" s="46">
        <f>SUM(D9+D12+D14)</f>
        <v>2401000</v>
      </c>
      <c r="E8" s="46">
        <f>SUM(E9+E12+E14)</f>
        <v>0</v>
      </c>
      <c r="F8" s="46"/>
      <c r="G8" s="46">
        <f>SUM(G9+G12+G14)</f>
        <v>0</v>
      </c>
      <c r="H8" s="46"/>
      <c r="I8" s="46"/>
      <c r="J8" s="46">
        <f t="shared" si="3"/>
        <v>2763000</v>
      </c>
      <c r="K8" s="46">
        <f>SUM(K9+K12+K14)</f>
        <v>2763000</v>
      </c>
      <c r="L8" s="238"/>
      <c r="M8" s="80">
        <f t="shared" si="4"/>
        <v>2763000</v>
      </c>
      <c r="N8" s="46">
        <f aca="true" t="shared" si="7" ref="N8:S8">SUM(N9+N12+N14)</f>
        <v>2763000</v>
      </c>
      <c r="O8" s="46">
        <f t="shared" si="7"/>
        <v>0</v>
      </c>
      <c r="P8" s="46">
        <f t="shared" si="7"/>
        <v>0</v>
      </c>
      <c r="Q8" s="46">
        <f t="shared" si="7"/>
        <v>0</v>
      </c>
      <c r="R8" s="46">
        <f t="shared" si="7"/>
        <v>0</v>
      </c>
      <c r="S8" s="46">
        <f t="shared" si="7"/>
        <v>0</v>
      </c>
      <c r="T8" s="46">
        <f>SUM(T9)</f>
        <v>0</v>
      </c>
      <c r="U8" s="46">
        <f>SUM(U9)</f>
        <v>0</v>
      </c>
      <c r="V8" s="11"/>
    </row>
    <row r="9" spans="1:22" ht="12.75">
      <c r="A9" s="57">
        <v>311</v>
      </c>
      <c r="B9" s="38" t="s">
        <v>20</v>
      </c>
      <c r="C9" s="50">
        <f t="shared" si="5"/>
        <v>2015000</v>
      </c>
      <c r="D9" s="44">
        <f>SUM(D10:D11)</f>
        <v>2015000</v>
      </c>
      <c r="E9" s="44">
        <f>E10</f>
        <v>0</v>
      </c>
      <c r="F9" s="44"/>
      <c r="G9" s="44">
        <f>G10</f>
        <v>0</v>
      </c>
      <c r="H9" s="44"/>
      <c r="I9" s="44"/>
      <c r="J9" s="44">
        <f t="shared" si="3"/>
        <v>2260000</v>
      </c>
      <c r="K9" s="44">
        <f>SUM(K10:K11)</f>
        <v>2260000</v>
      </c>
      <c r="L9" s="239"/>
      <c r="M9" s="85">
        <f t="shared" si="4"/>
        <v>2260000</v>
      </c>
      <c r="N9" s="44">
        <f>SUM(N10:N11)</f>
        <v>2260000</v>
      </c>
      <c r="O9" s="44">
        <f>O10</f>
        <v>0</v>
      </c>
      <c r="P9" s="44">
        <f>P10</f>
        <v>0</v>
      </c>
      <c r="Q9" s="44">
        <f>Q10</f>
        <v>0</v>
      </c>
      <c r="R9" s="44">
        <f>R10</f>
        <v>0</v>
      </c>
      <c r="S9" s="44">
        <f>S10</f>
        <v>0</v>
      </c>
      <c r="T9" s="44">
        <f>SUM(T10)</f>
        <v>0</v>
      </c>
      <c r="U9" s="44">
        <f>SUM(U10)</f>
        <v>0</v>
      </c>
      <c r="V9" s="10"/>
    </row>
    <row r="10" spans="1:22" ht="12.75">
      <c r="A10" s="57">
        <v>3111</v>
      </c>
      <c r="B10" s="38" t="s">
        <v>70</v>
      </c>
      <c r="C10" s="50">
        <f t="shared" si="5"/>
        <v>2013000</v>
      </c>
      <c r="D10" s="59">
        <v>2013000</v>
      </c>
      <c r="E10" s="44"/>
      <c r="F10" s="44"/>
      <c r="G10" s="44"/>
      <c r="H10" s="44"/>
      <c r="I10" s="44"/>
      <c r="J10" s="44">
        <f t="shared" si="3"/>
        <v>2253000</v>
      </c>
      <c r="K10" s="51">
        <v>2253000</v>
      </c>
      <c r="L10" s="240"/>
      <c r="M10" s="81">
        <f t="shared" si="4"/>
        <v>2253000</v>
      </c>
      <c r="N10" s="51">
        <v>2253000</v>
      </c>
      <c r="O10" s="44"/>
      <c r="P10" s="44"/>
      <c r="Q10" s="44"/>
      <c r="R10" s="44"/>
      <c r="S10" s="44"/>
      <c r="T10" s="51"/>
      <c r="U10" s="44"/>
      <c r="V10" s="10"/>
    </row>
    <row r="11" spans="1:22" ht="12.75">
      <c r="A11" s="57">
        <v>3113</v>
      </c>
      <c r="B11" s="38" t="s">
        <v>98</v>
      </c>
      <c r="C11" s="50">
        <f t="shared" si="5"/>
        <v>2000</v>
      </c>
      <c r="D11" s="59">
        <v>2000</v>
      </c>
      <c r="E11" s="44"/>
      <c r="F11" s="44"/>
      <c r="G11" s="44"/>
      <c r="H11" s="44"/>
      <c r="I11" s="44"/>
      <c r="J11" s="44">
        <f t="shared" si="3"/>
        <v>7000</v>
      </c>
      <c r="K11" s="51">
        <v>7000</v>
      </c>
      <c r="L11" s="240"/>
      <c r="M11" s="81">
        <f t="shared" si="4"/>
        <v>7000</v>
      </c>
      <c r="N11" s="51">
        <v>7000</v>
      </c>
      <c r="O11" s="44"/>
      <c r="P11" s="44"/>
      <c r="Q11" s="44"/>
      <c r="R11" s="44"/>
      <c r="S11" s="44"/>
      <c r="T11" s="51"/>
      <c r="U11" s="44"/>
      <c r="V11" s="10"/>
    </row>
    <row r="12" spans="1:22" ht="12.75">
      <c r="A12" s="57">
        <v>312</v>
      </c>
      <c r="B12" s="38" t="s">
        <v>21</v>
      </c>
      <c r="C12" s="50">
        <f t="shared" si="5"/>
        <v>66000</v>
      </c>
      <c r="D12" s="44">
        <f>D13</f>
        <v>66000</v>
      </c>
      <c r="E12" s="44"/>
      <c r="F12" s="44"/>
      <c r="G12" s="44"/>
      <c r="H12" s="44"/>
      <c r="I12" s="44"/>
      <c r="J12" s="44">
        <f t="shared" si="3"/>
        <v>132000</v>
      </c>
      <c r="K12" s="44">
        <f>K13</f>
        <v>132000</v>
      </c>
      <c r="L12" s="239"/>
      <c r="M12" s="81">
        <f t="shared" si="4"/>
        <v>132000</v>
      </c>
      <c r="N12" s="44">
        <f>N13</f>
        <v>132000</v>
      </c>
      <c r="O12" s="44"/>
      <c r="P12" s="44"/>
      <c r="Q12" s="44"/>
      <c r="R12" s="44"/>
      <c r="S12" s="44"/>
      <c r="T12" s="44"/>
      <c r="U12" s="44"/>
      <c r="V12" s="10"/>
    </row>
    <row r="13" spans="1:22" ht="12.75">
      <c r="A13" s="57">
        <v>3121</v>
      </c>
      <c r="B13" s="38" t="s">
        <v>21</v>
      </c>
      <c r="C13" s="50">
        <f t="shared" si="5"/>
        <v>66000</v>
      </c>
      <c r="D13" s="44">
        <v>66000</v>
      </c>
      <c r="E13" s="44"/>
      <c r="F13" s="44"/>
      <c r="G13" s="44"/>
      <c r="H13" s="44"/>
      <c r="I13" s="44"/>
      <c r="J13" s="44">
        <f t="shared" si="3"/>
        <v>132000</v>
      </c>
      <c r="K13" s="51">
        <v>132000</v>
      </c>
      <c r="L13" s="240"/>
      <c r="M13" s="81">
        <f t="shared" si="4"/>
        <v>132000</v>
      </c>
      <c r="N13" s="51">
        <v>132000</v>
      </c>
      <c r="O13" s="44"/>
      <c r="P13" s="44"/>
      <c r="Q13" s="44"/>
      <c r="R13" s="44"/>
      <c r="S13" s="44"/>
      <c r="T13" s="44"/>
      <c r="U13" s="44"/>
      <c r="V13" s="10"/>
    </row>
    <row r="14" spans="1:22" ht="12.75">
      <c r="A14" s="57">
        <v>313</v>
      </c>
      <c r="B14" s="38" t="s">
        <v>22</v>
      </c>
      <c r="C14" s="50">
        <f t="shared" si="5"/>
        <v>320000</v>
      </c>
      <c r="D14" s="44">
        <f aca="true" t="shared" si="8" ref="D14:U14">D15</f>
        <v>320000</v>
      </c>
      <c r="E14" s="44">
        <f t="shared" si="8"/>
        <v>0</v>
      </c>
      <c r="F14" s="44"/>
      <c r="G14" s="44">
        <f t="shared" si="8"/>
        <v>0</v>
      </c>
      <c r="H14" s="44"/>
      <c r="I14" s="44"/>
      <c r="J14" s="44">
        <f t="shared" si="3"/>
        <v>371000</v>
      </c>
      <c r="K14" s="44">
        <f t="shared" si="8"/>
        <v>371000</v>
      </c>
      <c r="L14" s="239"/>
      <c r="M14" s="81">
        <f t="shared" si="4"/>
        <v>371000</v>
      </c>
      <c r="N14" s="44">
        <f t="shared" si="8"/>
        <v>371000</v>
      </c>
      <c r="O14" s="44">
        <f t="shared" si="8"/>
        <v>0</v>
      </c>
      <c r="P14" s="44">
        <f t="shared" si="8"/>
        <v>0</v>
      </c>
      <c r="Q14" s="44">
        <f t="shared" si="8"/>
        <v>0</v>
      </c>
      <c r="R14" s="44">
        <f t="shared" si="8"/>
        <v>0</v>
      </c>
      <c r="S14" s="44">
        <f t="shared" si="8"/>
        <v>0</v>
      </c>
      <c r="T14" s="44">
        <f t="shared" si="8"/>
        <v>0</v>
      </c>
      <c r="U14" s="44">
        <f t="shared" si="8"/>
        <v>0</v>
      </c>
      <c r="V14" s="10"/>
    </row>
    <row r="15" spans="1:22" ht="12.75">
      <c r="A15" s="57">
        <v>3132</v>
      </c>
      <c r="B15" s="38" t="s">
        <v>41</v>
      </c>
      <c r="C15" s="50">
        <f t="shared" si="5"/>
        <v>320000</v>
      </c>
      <c r="D15" s="44">
        <v>320000</v>
      </c>
      <c r="E15" s="44"/>
      <c r="F15" s="44"/>
      <c r="G15" s="44"/>
      <c r="H15" s="44"/>
      <c r="I15" s="44"/>
      <c r="J15" s="44">
        <f t="shared" si="3"/>
        <v>371000</v>
      </c>
      <c r="K15" s="51">
        <v>371000</v>
      </c>
      <c r="L15" s="240"/>
      <c r="M15" s="81">
        <f t="shared" si="4"/>
        <v>371000</v>
      </c>
      <c r="N15" s="51">
        <v>371000</v>
      </c>
      <c r="O15" s="44"/>
      <c r="P15" s="44"/>
      <c r="Q15" s="44"/>
      <c r="R15" s="44"/>
      <c r="S15" s="44"/>
      <c r="T15" s="44"/>
      <c r="U15" s="44"/>
      <c r="V15" s="10"/>
    </row>
    <row r="16" spans="1:22" s="4" customFormat="1" ht="12.75">
      <c r="A16" s="56">
        <v>32</v>
      </c>
      <c r="B16" s="40" t="s">
        <v>23</v>
      </c>
      <c r="C16" s="49">
        <f t="shared" si="5"/>
        <v>554000</v>
      </c>
      <c r="D16" s="46">
        <f>SUM(D17+D21+D26+D34)</f>
        <v>554000</v>
      </c>
      <c r="E16" s="46">
        <f>SUM(E17+E21+E26+E34)</f>
        <v>0</v>
      </c>
      <c r="F16" s="46"/>
      <c r="G16" s="46">
        <f>SUM(G17+G21+G26+G34)</f>
        <v>0</v>
      </c>
      <c r="H16" s="46"/>
      <c r="I16" s="46"/>
      <c r="J16" s="46">
        <f t="shared" si="3"/>
        <v>611000</v>
      </c>
      <c r="K16" s="46">
        <f>SUM(K17+K21+K26+K34)</f>
        <v>611000</v>
      </c>
      <c r="L16" s="238"/>
      <c r="M16" s="80">
        <f t="shared" si="4"/>
        <v>611000</v>
      </c>
      <c r="N16" s="46">
        <f aca="true" t="shared" si="9" ref="N16:U16">SUM(N17+N21+N26+N34)</f>
        <v>611000</v>
      </c>
      <c r="O16" s="46">
        <f t="shared" si="9"/>
        <v>0</v>
      </c>
      <c r="P16" s="46">
        <f t="shared" si="9"/>
        <v>0</v>
      </c>
      <c r="Q16" s="46">
        <f t="shared" si="9"/>
        <v>0</v>
      </c>
      <c r="R16" s="46">
        <f t="shared" si="9"/>
        <v>0</v>
      </c>
      <c r="S16" s="46">
        <f t="shared" si="9"/>
        <v>0</v>
      </c>
      <c r="T16" s="46">
        <f t="shared" si="9"/>
        <v>0</v>
      </c>
      <c r="U16" s="46">
        <f t="shared" si="9"/>
        <v>0</v>
      </c>
      <c r="V16" s="11"/>
    </row>
    <row r="17" spans="1:22" ht="12.75">
      <c r="A17" s="57">
        <v>321</v>
      </c>
      <c r="B17" s="38" t="s">
        <v>24</v>
      </c>
      <c r="C17" s="50">
        <f t="shared" si="5"/>
        <v>116000</v>
      </c>
      <c r="D17" s="44">
        <f>SUM(D18:D20)</f>
        <v>116000</v>
      </c>
      <c r="E17" s="44">
        <f>SUM(E18)</f>
        <v>0</v>
      </c>
      <c r="F17" s="44"/>
      <c r="G17" s="44">
        <f>SUM(G18:G25)</f>
        <v>0</v>
      </c>
      <c r="H17" s="44"/>
      <c r="I17" s="44"/>
      <c r="J17" s="44">
        <f t="shared" si="3"/>
        <v>136000</v>
      </c>
      <c r="K17" s="44">
        <f>SUM(K18:K20)</f>
        <v>136000</v>
      </c>
      <c r="L17" s="239"/>
      <c r="M17" s="81">
        <f t="shared" si="4"/>
        <v>136000</v>
      </c>
      <c r="N17" s="44">
        <f>SUM(N18:N20)</f>
        <v>136000</v>
      </c>
      <c r="O17" s="44">
        <f>SUM(O18)</f>
        <v>0</v>
      </c>
      <c r="P17" s="44">
        <f aca="true" t="shared" si="10" ref="P17:U17">SUM(P18:P25)</f>
        <v>0</v>
      </c>
      <c r="Q17" s="44">
        <f t="shared" si="10"/>
        <v>0</v>
      </c>
      <c r="R17" s="44">
        <f t="shared" si="10"/>
        <v>0</v>
      </c>
      <c r="S17" s="44">
        <f t="shared" si="10"/>
        <v>0</v>
      </c>
      <c r="T17" s="44">
        <f t="shared" si="10"/>
        <v>0</v>
      </c>
      <c r="U17" s="44">
        <f t="shared" si="10"/>
        <v>0</v>
      </c>
      <c r="V17" s="10"/>
    </row>
    <row r="18" spans="1:22" ht="12.75">
      <c r="A18" s="57">
        <v>3211</v>
      </c>
      <c r="B18" s="38" t="s">
        <v>42</v>
      </c>
      <c r="C18" s="50">
        <f t="shared" si="5"/>
        <v>8000</v>
      </c>
      <c r="D18" s="86">
        <v>8000</v>
      </c>
      <c r="E18" s="44">
        <v>0</v>
      </c>
      <c r="F18" s="44"/>
      <c r="G18" s="44"/>
      <c r="H18" s="44"/>
      <c r="I18" s="44"/>
      <c r="J18" s="44">
        <f t="shared" si="3"/>
        <v>20000</v>
      </c>
      <c r="K18" s="51">
        <v>20000</v>
      </c>
      <c r="L18" s="240"/>
      <c r="M18" s="81">
        <f t="shared" si="4"/>
        <v>20000</v>
      </c>
      <c r="N18" s="51">
        <v>20000</v>
      </c>
      <c r="O18" s="44">
        <v>0</v>
      </c>
      <c r="P18" s="44">
        <v>0</v>
      </c>
      <c r="Q18" s="44"/>
      <c r="R18" s="44"/>
      <c r="S18" s="44"/>
      <c r="T18" s="44"/>
      <c r="U18" s="44"/>
      <c r="V18" s="10"/>
    </row>
    <row r="19" spans="1:22" ht="25.5">
      <c r="A19" s="57">
        <v>3212</v>
      </c>
      <c r="B19" s="38" t="s">
        <v>43</v>
      </c>
      <c r="C19" s="50">
        <f t="shared" si="5"/>
        <v>97000</v>
      </c>
      <c r="D19" s="44">
        <v>97000</v>
      </c>
      <c r="E19" s="44"/>
      <c r="F19" s="44"/>
      <c r="G19" s="44"/>
      <c r="H19" s="44"/>
      <c r="I19" s="44"/>
      <c r="J19" s="44">
        <f t="shared" si="3"/>
        <v>109000</v>
      </c>
      <c r="K19" s="51">
        <v>109000</v>
      </c>
      <c r="L19" s="240"/>
      <c r="M19" s="81">
        <f t="shared" si="4"/>
        <v>109000</v>
      </c>
      <c r="N19" s="51">
        <v>109000</v>
      </c>
      <c r="O19" s="44"/>
      <c r="P19" s="44"/>
      <c r="Q19" s="44"/>
      <c r="R19" s="44"/>
      <c r="S19" s="44"/>
      <c r="T19" s="44"/>
      <c r="U19" s="44"/>
      <c r="V19" s="10"/>
    </row>
    <row r="20" spans="1:22" ht="12.75">
      <c r="A20" s="57">
        <v>3213</v>
      </c>
      <c r="B20" s="38" t="s">
        <v>44</v>
      </c>
      <c r="C20" s="50">
        <f t="shared" si="5"/>
        <v>11000</v>
      </c>
      <c r="D20" s="86">
        <v>11000</v>
      </c>
      <c r="E20" s="44">
        <v>0</v>
      </c>
      <c r="F20" s="44"/>
      <c r="G20" s="44"/>
      <c r="H20" s="44"/>
      <c r="I20" s="44"/>
      <c r="J20" s="44">
        <f t="shared" si="3"/>
        <v>7000</v>
      </c>
      <c r="K20" s="51">
        <v>7000</v>
      </c>
      <c r="L20" s="240"/>
      <c r="M20" s="81">
        <f t="shared" si="4"/>
        <v>7000</v>
      </c>
      <c r="N20" s="51">
        <v>7000</v>
      </c>
      <c r="O20" s="44">
        <v>0</v>
      </c>
      <c r="P20" s="44"/>
      <c r="Q20" s="44"/>
      <c r="R20" s="44"/>
      <c r="S20" s="44"/>
      <c r="T20" s="44"/>
      <c r="U20" s="44"/>
      <c r="V20" s="10"/>
    </row>
    <row r="21" spans="1:22" ht="12.75">
      <c r="A21" s="57">
        <v>322</v>
      </c>
      <c r="B21" s="38" t="s">
        <v>25</v>
      </c>
      <c r="C21" s="50">
        <f t="shared" si="5"/>
        <v>195000</v>
      </c>
      <c r="D21" s="44">
        <f>SUM(D22:D25)</f>
        <v>195000</v>
      </c>
      <c r="E21" s="44">
        <f>SUM(E22:E25)</f>
        <v>0</v>
      </c>
      <c r="F21" s="44"/>
      <c r="G21" s="44">
        <f>SUM(G22:G25)</f>
        <v>0</v>
      </c>
      <c r="H21" s="44"/>
      <c r="I21" s="44"/>
      <c r="J21" s="44">
        <f t="shared" si="3"/>
        <v>223000</v>
      </c>
      <c r="K21" s="44">
        <f>SUM(K22:K25)</f>
        <v>223000</v>
      </c>
      <c r="L21" s="239"/>
      <c r="M21" s="81">
        <f t="shared" si="4"/>
        <v>223000</v>
      </c>
      <c r="N21" s="44">
        <f aca="true" t="shared" si="11" ref="N21:U21">SUM(N22:N25)</f>
        <v>223000</v>
      </c>
      <c r="O21" s="44">
        <f t="shared" si="11"/>
        <v>0</v>
      </c>
      <c r="P21" s="44">
        <f t="shared" si="11"/>
        <v>0</v>
      </c>
      <c r="Q21" s="44">
        <f t="shared" si="11"/>
        <v>0</v>
      </c>
      <c r="R21" s="44">
        <f t="shared" si="11"/>
        <v>0</v>
      </c>
      <c r="S21" s="44">
        <f t="shared" si="11"/>
        <v>0</v>
      </c>
      <c r="T21" s="44">
        <f t="shared" si="11"/>
        <v>0</v>
      </c>
      <c r="U21" s="44">
        <f t="shared" si="11"/>
        <v>0</v>
      </c>
      <c r="V21" s="10"/>
    </row>
    <row r="22" spans="1:22" ht="12.75">
      <c r="A22" s="57">
        <v>3221</v>
      </c>
      <c r="B22" s="38" t="s">
        <v>45</v>
      </c>
      <c r="C22" s="50">
        <f t="shared" si="5"/>
        <v>35000</v>
      </c>
      <c r="D22" s="44">
        <v>35000</v>
      </c>
      <c r="E22" s="44">
        <v>0</v>
      </c>
      <c r="F22" s="44"/>
      <c r="G22" s="44"/>
      <c r="H22" s="44"/>
      <c r="I22" s="44"/>
      <c r="J22" s="44">
        <f t="shared" si="3"/>
        <v>39000</v>
      </c>
      <c r="K22" s="51">
        <v>39000</v>
      </c>
      <c r="L22" s="240"/>
      <c r="M22" s="81">
        <f t="shared" si="4"/>
        <v>39000</v>
      </c>
      <c r="N22" s="51">
        <v>39000</v>
      </c>
      <c r="O22" s="44">
        <v>0</v>
      </c>
      <c r="P22" s="44"/>
      <c r="Q22" s="44"/>
      <c r="R22" s="44"/>
      <c r="S22" s="44"/>
      <c r="T22" s="44"/>
      <c r="U22" s="44"/>
      <c r="V22" s="10"/>
    </row>
    <row r="23" spans="1:22" ht="12.75">
      <c r="A23" s="57">
        <v>3223</v>
      </c>
      <c r="B23" s="38" t="s">
        <v>46</v>
      </c>
      <c r="C23" s="50">
        <f t="shared" si="5"/>
        <v>145000</v>
      </c>
      <c r="D23" s="44">
        <v>145000</v>
      </c>
      <c r="E23" s="44"/>
      <c r="F23" s="44"/>
      <c r="G23" s="44"/>
      <c r="H23" s="44"/>
      <c r="I23" s="44"/>
      <c r="J23" s="44">
        <f t="shared" si="3"/>
        <v>165000</v>
      </c>
      <c r="K23" s="51">
        <v>165000</v>
      </c>
      <c r="L23" s="240"/>
      <c r="M23" s="81">
        <f t="shared" si="4"/>
        <v>165000</v>
      </c>
      <c r="N23" s="51">
        <v>165000</v>
      </c>
      <c r="O23" s="44"/>
      <c r="P23" s="44"/>
      <c r="Q23" s="44"/>
      <c r="R23" s="44"/>
      <c r="S23" s="44"/>
      <c r="T23" s="44"/>
      <c r="U23" s="44"/>
      <c r="V23" s="10"/>
    </row>
    <row r="24" spans="1:22" ht="25.5">
      <c r="A24" s="57">
        <v>3224</v>
      </c>
      <c r="B24" s="38" t="s">
        <v>47</v>
      </c>
      <c r="C24" s="50">
        <f t="shared" si="5"/>
        <v>10000</v>
      </c>
      <c r="D24" s="44">
        <v>10000</v>
      </c>
      <c r="E24" s="44">
        <v>0</v>
      </c>
      <c r="F24" s="44"/>
      <c r="G24" s="44"/>
      <c r="H24" s="44"/>
      <c r="I24" s="44"/>
      <c r="J24" s="44">
        <f t="shared" si="3"/>
        <v>10000</v>
      </c>
      <c r="K24" s="51">
        <v>10000</v>
      </c>
      <c r="L24" s="240"/>
      <c r="M24" s="81">
        <f t="shared" si="4"/>
        <v>10000</v>
      </c>
      <c r="N24" s="51">
        <v>10000</v>
      </c>
      <c r="O24" s="44">
        <v>0</v>
      </c>
      <c r="P24" s="44"/>
      <c r="Q24" s="44"/>
      <c r="R24" s="44"/>
      <c r="S24" s="44"/>
      <c r="T24" s="44"/>
      <c r="U24" s="44"/>
      <c r="V24" s="10"/>
    </row>
    <row r="25" spans="1:22" ht="12.75">
      <c r="A25" s="57">
        <v>3225</v>
      </c>
      <c r="B25" s="38" t="s">
        <v>48</v>
      </c>
      <c r="C25" s="50">
        <f t="shared" si="5"/>
        <v>5000</v>
      </c>
      <c r="D25" s="51">
        <v>5000</v>
      </c>
      <c r="E25" s="44"/>
      <c r="F25" s="44"/>
      <c r="G25" s="44"/>
      <c r="H25" s="44"/>
      <c r="I25" s="44"/>
      <c r="J25" s="44">
        <f t="shared" si="3"/>
        <v>9000</v>
      </c>
      <c r="K25" s="51">
        <v>9000</v>
      </c>
      <c r="L25" s="240"/>
      <c r="M25" s="81">
        <f t="shared" si="4"/>
        <v>9000</v>
      </c>
      <c r="N25" s="51">
        <v>9000</v>
      </c>
      <c r="O25" s="44"/>
      <c r="P25" s="44"/>
      <c r="Q25" s="44"/>
      <c r="R25" s="44"/>
      <c r="S25" s="44"/>
      <c r="T25" s="44"/>
      <c r="U25" s="44"/>
      <c r="V25" s="10"/>
    </row>
    <row r="26" spans="1:22" ht="12.75">
      <c r="A26" s="57">
        <v>323</v>
      </c>
      <c r="B26" s="38" t="s">
        <v>26</v>
      </c>
      <c r="C26" s="50">
        <f t="shared" si="5"/>
        <v>160000</v>
      </c>
      <c r="D26" s="44">
        <f>SUM(D27:D33)</f>
        <v>160000</v>
      </c>
      <c r="E26" s="44">
        <f>SUM(E27:E33)</f>
        <v>0</v>
      </c>
      <c r="F26" s="44"/>
      <c r="G26" s="44">
        <f>SUM(G27:G33)</f>
        <v>0</v>
      </c>
      <c r="H26" s="44"/>
      <c r="I26" s="44"/>
      <c r="J26" s="44">
        <f t="shared" si="3"/>
        <v>171000</v>
      </c>
      <c r="K26" s="44">
        <f>SUM(K27:K33)</f>
        <v>171000</v>
      </c>
      <c r="L26" s="239"/>
      <c r="M26" s="81">
        <f t="shared" si="4"/>
        <v>171000</v>
      </c>
      <c r="N26" s="44">
        <f aca="true" t="shared" si="12" ref="N26:T26">SUM(N27:N33)</f>
        <v>171000</v>
      </c>
      <c r="O26" s="44">
        <f t="shared" si="12"/>
        <v>0</v>
      </c>
      <c r="P26" s="44">
        <f t="shared" si="12"/>
        <v>0</v>
      </c>
      <c r="Q26" s="44">
        <f t="shared" si="12"/>
        <v>0</v>
      </c>
      <c r="R26" s="44">
        <f t="shared" si="12"/>
        <v>0</v>
      </c>
      <c r="S26" s="44">
        <f t="shared" si="12"/>
        <v>0</v>
      </c>
      <c r="T26" s="44">
        <f t="shared" si="12"/>
        <v>0</v>
      </c>
      <c r="U26" s="44">
        <f>SUM(U31)</f>
        <v>0</v>
      </c>
      <c r="V26" s="10"/>
    </row>
    <row r="27" spans="1:22" ht="12.75">
      <c r="A27" s="57">
        <v>3231</v>
      </c>
      <c r="B27" s="38" t="s">
        <v>49</v>
      </c>
      <c r="C27" s="50">
        <f t="shared" si="5"/>
        <v>45000</v>
      </c>
      <c r="D27" s="86">
        <v>45000</v>
      </c>
      <c r="E27" s="44">
        <v>0</v>
      </c>
      <c r="F27" s="44"/>
      <c r="G27" s="44"/>
      <c r="H27" s="44"/>
      <c r="I27" s="44"/>
      <c r="J27" s="44">
        <f t="shared" si="3"/>
        <v>37000</v>
      </c>
      <c r="K27" s="51">
        <v>37000</v>
      </c>
      <c r="L27" s="240"/>
      <c r="M27" s="81">
        <f t="shared" si="4"/>
        <v>37000</v>
      </c>
      <c r="N27" s="51">
        <v>37000</v>
      </c>
      <c r="O27" s="44">
        <v>0</v>
      </c>
      <c r="P27" s="44"/>
      <c r="Q27" s="44"/>
      <c r="R27" s="44"/>
      <c r="S27" s="44"/>
      <c r="T27" s="44"/>
      <c r="U27" s="44"/>
      <c r="V27" s="10"/>
    </row>
    <row r="28" spans="1:22" ht="12.75">
      <c r="A28" s="57">
        <v>3232</v>
      </c>
      <c r="B28" s="38" t="s">
        <v>50</v>
      </c>
      <c r="C28" s="50">
        <f t="shared" si="5"/>
        <v>17000</v>
      </c>
      <c r="D28" s="87">
        <v>17000</v>
      </c>
      <c r="E28" s="44"/>
      <c r="F28" s="44"/>
      <c r="G28" s="44"/>
      <c r="H28" s="44"/>
      <c r="I28" s="44"/>
      <c r="J28" s="44">
        <f t="shared" si="3"/>
        <v>22000</v>
      </c>
      <c r="K28" s="51">
        <v>22000</v>
      </c>
      <c r="L28" s="240"/>
      <c r="M28" s="81">
        <f t="shared" si="4"/>
        <v>22000</v>
      </c>
      <c r="N28" s="51">
        <v>22000</v>
      </c>
      <c r="O28" s="44"/>
      <c r="P28" s="44"/>
      <c r="Q28" s="44"/>
      <c r="R28" s="44"/>
      <c r="S28" s="44"/>
      <c r="T28" s="44"/>
      <c r="U28" s="44"/>
      <c r="V28" s="10"/>
    </row>
    <row r="29" spans="1:22" ht="12.75">
      <c r="A29" s="57">
        <v>3234</v>
      </c>
      <c r="B29" s="38" t="s">
        <v>52</v>
      </c>
      <c r="C29" s="50">
        <f t="shared" si="5"/>
        <v>29000</v>
      </c>
      <c r="D29" s="87">
        <v>29000</v>
      </c>
      <c r="E29" s="44"/>
      <c r="F29" s="44"/>
      <c r="G29" s="44"/>
      <c r="H29" s="44"/>
      <c r="I29" s="44"/>
      <c r="J29" s="44">
        <f t="shared" si="3"/>
        <v>30000</v>
      </c>
      <c r="K29" s="51">
        <v>30000</v>
      </c>
      <c r="L29" s="240"/>
      <c r="M29" s="81">
        <f t="shared" si="4"/>
        <v>30000</v>
      </c>
      <c r="N29" s="51">
        <v>30000</v>
      </c>
      <c r="O29" s="44"/>
      <c r="P29" s="44"/>
      <c r="Q29" s="44"/>
      <c r="R29" s="44"/>
      <c r="S29" s="44"/>
      <c r="T29" s="44"/>
      <c r="U29" s="44"/>
      <c r="V29" s="10"/>
    </row>
    <row r="30" spans="1:22" ht="12.75">
      <c r="A30" s="57">
        <v>3235</v>
      </c>
      <c r="B30" s="38" t="s">
        <v>107</v>
      </c>
      <c r="C30" s="50">
        <f t="shared" si="5"/>
        <v>7000</v>
      </c>
      <c r="D30" s="87">
        <v>7000</v>
      </c>
      <c r="E30" s="44"/>
      <c r="F30" s="44"/>
      <c r="G30" s="44"/>
      <c r="H30" s="44"/>
      <c r="I30" s="44"/>
      <c r="J30" s="44">
        <f t="shared" si="3"/>
        <v>7000</v>
      </c>
      <c r="K30" s="51">
        <v>7000</v>
      </c>
      <c r="L30" s="240"/>
      <c r="M30" s="81">
        <v>0</v>
      </c>
      <c r="N30" s="51">
        <v>7000</v>
      </c>
      <c r="O30" s="44"/>
      <c r="P30" s="44"/>
      <c r="Q30" s="44"/>
      <c r="R30" s="44"/>
      <c r="S30" s="44"/>
      <c r="T30" s="44"/>
      <c r="U30" s="44"/>
      <c r="V30" s="10"/>
    </row>
    <row r="31" spans="1:22" ht="12.75">
      <c r="A31" s="57">
        <v>3237</v>
      </c>
      <c r="B31" s="38" t="s">
        <v>53</v>
      </c>
      <c r="C31" s="50">
        <f t="shared" si="5"/>
        <v>13000</v>
      </c>
      <c r="D31" s="88">
        <v>13000</v>
      </c>
      <c r="E31" s="44"/>
      <c r="F31" s="44"/>
      <c r="G31" s="44"/>
      <c r="H31" s="44"/>
      <c r="I31" s="44"/>
      <c r="J31" s="44">
        <f t="shared" si="3"/>
        <v>24000</v>
      </c>
      <c r="K31" s="51">
        <v>24000</v>
      </c>
      <c r="L31" s="240"/>
      <c r="M31" s="81">
        <f aca="true" t="shared" si="13" ref="M31:M63">SUM(N31:U31)</f>
        <v>24000</v>
      </c>
      <c r="N31" s="51">
        <v>24000</v>
      </c>
      <c r="O31" s="44"/>
      <c r="P31" s="44">
        <v>0</v>
      </c>
      <c r="Q31" s="44"/>
      <c r="R31" s="44"/>
      <c r="S31" s="44"/>
      <c r="T31" s="44"/>
      <c r="U31" s="52"/>
      <c r="V31" s="10"/>
    </row>
    <row r="32" spans="1:22" ht="12.75">
      <c r="A32" s="57">
        <v>3238</v>
      </c>
      <c r="B32" s="38" t="s">
        <v>54</v>
      </c>
      <c r="C32" s="50">
        <f t="shared" si="5"/>
        <v>13000</v>
      </c>
      <c r="D32" s="86">
        <v>13000</v>
      </c>
      <c r="E32" s="44">
        <v>0</v>
      </c>
      <c r="F32" s="44"/>
      <c r="G32" s="44"/>
      <c r="H32" s="44"/>
      <c r="I32" s="44"/>
      <c r="J32" s="44">
        <f t="shared" si="3"/>
        <v>16000</v>
      </c>
      <c r="K32" s="51">
        <v>16000</v>
      </c>
      <c r="L32" s="240"/>
      <c r="M32" s="81">
        <f t="shared" si="13"/>
        <v>16000</v>
      </c>
      <c r="N32" s="51">
        <v>16000</v>
      </c>
      <c r="O32" s="44">
        <v>0</v>
      </c>
      <c r="P32" s="44"/>
      <c r="Q32" s="44"/>
      <c r="R32" s="44"/>
      <c r="S32" s="44"/>
      <c r="T32" s="44"/>
      <c r="U32" s="44"/>
      <c r="V32" s="10"/>
    </row>
    <row r="33" spans="1:22" ht="12.75">
      <c r="A33" s="57">
        <v>3239</v>
      </c>
      <c r="B33" s="38" t="s">
        <v>55</v>
      </c>
      <c r="C33" s="50">
        <f t="shared" si="5"/>
        <v>36000</v>
      </c>
      <c r="D33" s="86">
        <v>36000</v>
      </c>
      <c r="E33" s="44"/>
      <c r="F33" s="44"/>
      <c r="G33" s="44"/>
      <c r="H33" s="44"/>
      <c r="I33" s="44"/>
      <c r="J33" s="44">
        <f t="shared" si="3"/>
        <v>35000</v>
      </c>
      <c r="K33" s="51">
        <v>35000</v>
      </c>
      <c r="L33" s="240"/>
      <c r="M33" s="81">
        <f t="shared" si="13"/>
        <v>35000</v>
      </c>
      <c r="N33" s="51">
        <v>35000</v>
      </c>
      <c r="O33" s="44"/>
      <c r="P33" s="44"/>
      <c r="Q33" s="44"/>
      <c r="R33" s="44"/>
      <c r="S33" s="44"/>
      <c r="T33" s="44"/>
      <c r="U33" s="44"/>
      <c r="V33" s="10"/>
    </row>
    <row r="34" spans="1:22" ht="12.75">
      <c r="A34" s="57">
        <v>329</v>
      </c>
      <c r="B34" s="38" t="s">
        <v>27</v>
      </c>
      <c r="C34" s="50">
        <f t="shared" si="5"/>
        <v>83000</v>
      </c>
      <c r="D34" s="44">
        <f>SUM(D35:D38)</f>
        <v>83000</v>
      </c>
      <c r="E34" s="44">
        <f>SUM(E35:E38)</f>
        <v>0</v>
      </c>
      <c r="F34" s="44"/>
      <c r="G34" s="44">
        <f>SUM(G35)</f>
        <v>0</v>
      </c>
      <c r="H34" s="44"/>
      <c r="I34" s="44"/>
      <c r="J34" s="44">
        <f t="shared" si="3"/>
        <v>81000</v>
      </c>
      <c r="K34" s="44">
        <f>SUM(K35:K38)</f>
        <v>81000</v>
      </c>
      <c r="L34" s="239"/>
      <c r="M34" s="81">
        <f t="shared" si="13"/>
        <v>81000</v>
      </c>
      <c r="N34" s="44">
        <f>SUM(N35:N38)</f>
        <v>81000</v>
      </c>
      <c r="O34" s="44">
        <f>SUM(O35:O38)</f>
        <v>0</v>
      </c>
      <c r="P34" s="44">
        <f aca="true" t="shared" si="14" ref="P34:U34">SUM(P35)</f>
        <v>0</v>
      </c>
      <c r="Q34" s="44">
        <f t="shared" si="14"/>
        <v>0</v>
      </c>
      <c r="R34" s="44">
        <f t="shared" si="14"/>
        <v>0</v>
      </c>
      <c r="S34" s="44">
        <f t="shared" si="14"/>
        <v>0</v>
      </c>
      <c r="T34" s="44">
        <f t="shared" si="14"/>
        <v>0</v>
      </c>
      <c r="U34" s="44">
        <f t="shared" si="14"/>
        <v>0</v>
      </c>
      <c r="V34" s="10"/>
    </row>
    <row r="35" spans="1:22" ht="12.75">
      <c r="A35" s="57">
        <v>3292</v>
      </c>
      <c r="B35" s="38" t="s">
        <v>56</v>
      </c>
      <c r="C35" s="50">
        <f t="shared" si="5"/>
        <v>58000</v>
      </c>
      <c r="D35" s="44">
        <v>58000</v>
      </c>
      <c r="E35" s="44">
        <v>0</v>
      </c>
      <c r="F35" s="44"/>
      <c r="G35" s="44"/>
      <c r="H35" s="44"/>
      <c r="I35" s="44"/>
      <c r="J35" s="44">
        <f t="shared" si="3"/>
        <v>59000</v>
      </c>
      <c r="K35" s="51">
        <v>59000</v>
      </c>
      <c r="L35" s="240"/>
      <c r="M35" s="81">
        <f t="shared" si="13"/>
        <v>59000</v>
      </c>
      <c r="N35" s="51">
        <v>59000</v>
      </c>
      <c r="O35" s="44">
        <v>0</v>
      </c>
      <c r="P35" s="44"/>
      <c r="Q35" s="44"/>
      <c r="R35" s="44"/>
      <c r="S35" s="44"/>
      <c r="T35" s="44"/>
      <c r="U35" s="44"/>
      <c r="V35" s="10"/>
    </row>
    <row r="36" spans="1:22" ht="12.75">
      <c r="A36" s="57">
        <v>3293</v>
      </c>
      <c r="B36" s="38" t="s">
        <v>57</v>
      </c>
      <c r="C36" s="50">
        <f t="shared" si="5"/>
        <v>9000</v>
      </c>
      <c r="D36" s="86">
        <v>9000</v>
      </c>
      <c r="E36" s="44">
        <v>0</v>
      </c>
      <c r="F36" s="44"/>
      <c r="G36" s="44"/>
      <c r="H36" s="44"/>
      <c r="I36" s="44"/>
      <c r="J36" s="44">
        <f t="shared" si="3"/>
        <v>10000</v>
      </c>
      <c r="K36" s="51">
        <v>10000</v>
      </c>
      <c r="L36" s="240"/>
      <c r="M36" s="81">
        <f t="shared" si="13"/>
        <v>10000</v>
      </c>
      <c r="N36" s="51">
        <v>10000</v>
      </c>
      <c r="O36" s="44">
        <v>0</v>
      </c>
      <c r="P36" s="44"/>
      <c r="Q36" s="44"/>
      <c r="R36" s="44"/>
      <c r="S36" s="44"/>
      <c r="T36" s="44"/>
      <c r="U36" s="44"/>
      <c r="V36" s="10"/>
    </row>
    <row r="37" spans="1:22" ht="12.75">
      <c r="A37" s="57">
        <v>3295</v>
      </c>
      <c r="B37" s="38" t="s">
        <v>58</v>
      </c>
      <c r="C37" s="50">
        <f t="shared" si="5"/>
        <v>15000</v>
      </c>
      <c r="D37" s="44">
        <v>15000</v>
      </c>
      <c r="E37" s="44"/>
      <c r="F37" s="44"/>
      <c r="G37" s="44"/>
      <c r="H37" s="44"/>
      <c r="I37" s="44"/>
      <c r="J37" s="44">
        <f t="shared" si="3"/>
        <v>11000</v>
      </c>
      <c r="K37" s="51">
        <v>11000</v>
      </c>
      <c r="L37" s="240"/>
      <c r="M37" s="81">
        <f t="shared" si="13"/>
        <v>11000</v>
      </c>
      <c r="N37" s="51">
        <v>11000</v>
      </c>
      <c r="O37" s="44"/>
      <c r="P37" s="44"/>
      <c r="Q37" s="44"/>
      <c r="R37" s="44"/>
      <c r="S37" s="44"/>
      <c r="T37" s="44"/>
      <c r="U37" s="44"/>
      <c r="V37" s="10"/>
    </row>
    <row r="38" spans="1:22" ht="12.75">
      <c r="A38" s="57">
        <v>3299</v>
      </c>
      <c r="B38" s="38" t="s">
        <v>27</v>
      </c>
      <c r="C38" s="50">
        <f t="shared" si="5"/>
        <v>1000</v>
      </c>
      <c r="D38" s="51">
        <v>1000</v>
      </c>
      <c r="E38" s="44"/>
      <c r="F38" s="44"/>
      <c r="G38" s="44"/>
      <c r="H38" s="44"/>
      <c r="I38" s="44"/>
      <c r="J38" s="44">
        <f t="shared" si="3"/>
        <v>1000</v>
      </c>
      <c r="K38" s="51">
        <v>1000</v>
      </c>
      <c r="L38" s="240"/>
      <c r="M38" s="81">
        <f t="shared" si="13"/>
        <v>1000</v>
      </c>
      <c r="N38" s="51">
        <v>1000</v>
      </c>
      <c r="O38" s="44"/>
      <c r="P38" s="44"/>
      <c r="Q38" s="44"/>
      <c r="R38" s="44"/>
      <c r="S38" s="44"/>
      <c r="T38" s="44"/>
      <c r="U38" s="44"/>
      <c r="V38" s="10"/>
    </row>
    <row r="39" spans="1:22" s="4" customFormat="1" ht="12.75">
      <c r="A39" s="56">
        <v>34</v>
      </c>
      <c r="B39" s="40" t="s">
        <v>28</v>
      </c>
      <c r="C39" s="49">
        <f t="shared" si="5"/>
        <v>4000</v>
      </c>
      <c r="D39" s="46">
        <f>SUM(D40+D42)</f>
        <v>4000</v>
      </c>
      <c r="E39" s="46">
        <f aca="true" t="shared" si="15" ref="D39:U40">SUM(E40)</f>
        <v>0</v>
      </c>
      <c r="F39" s="46"/>
      <c r="G39" s="46">
        <f t="shared" si="15"/>
        <v>0</v>
      </c>
      <c r="H39" s="46"/>
      <c r="I39" s="46"/>
      <c r="J39" s="46">
        <f t="shared" si="3"/>
        <v>2000</v>
      </c>
      <c r="K39" s="46">
        <f>SUM(K40+K42)</f>
        <v>2000</v>
      </c>
      <c r="L39" s="238"/>
      <c r="M39" s="80">
        <f t="shared" si="13"/>
        <v>2000</v>
      </c>
      <c r="N39" s="46">
        <f>SUM(N40+N42)</f>
        <v>2000</v>
      </c>
      <c r="O39" s="46">
        <f t="shared" si="15"/>
        <v>0</v>
      </c>
      <c r="P39" s="46">
        <f t="shared" si="15"/>
        <v>0</v>
      </c>
      <c r="Q39" s="46">
        <f t="shared" si="15"/>
        <v>0</v>
      </c>
      <c r="R39" s="46">
        <f t="shared" si="15"/>
        <v>0</v>
      </c>
      <c r="S39" s="46">
        <f t="shared" si="15"/>
        <v>0</v>
      </c>
      <c r="T39" s="46">
        <f t="shared" si="15"/>
        <v>0</v>
      </c>
      <c r="U39" s="46">
        <f t="shared" si="15"/>
        <v>0</v>
      </c>
      <c r="V39" s="11"/>
    </row>
    <row r="40" spans="1:22" ht="12.75">
      <c r="A40" s="57">
        <v>342</v>
      </c>
      <c r="B40" s="38" t="s">
        <v>59</v>
      </c>
      <c r="C40" s="50">
        <f t="shared" si="5"/>
        <v>3000</v>
      </c>
      <c r="D40" s="44">
        <f t="shared" si="15"/>
        <v>3000</v>
      </c>
      <c r="E40" s="44">
        <f t="shared" si="15"/>
        <v>0</v>
      </c>
      <c r="F40" s="44"/>
      <c r="G40" s="44">
        <f t="shared" si="15"/>
        <v>0</v>
      </c>
      <c r="H40" s="44"/>
      <c r="I40" s="44"/>
      <c r="J40" s="44">
        <f t="shared" si="3"/>
        <v>1000</v>
      </c>
      <c r="K40" s="44">
        <f t="shared" si="15"/>
        <v>1000</v>
      </c>
      <c r="L40" s="239"/>
      <c r="M40" s="81">
        <f t="shared" si="13"/>
        <v>1000</v>
      </c>
      <c r="N40" s="44">
        <f t="shared" si="15"/>
        <v>1000</v>
      </c>
      <c r="O40" s="44">
        <f t="shared" si="15"/>
        <v>0</v>
      </c>
      <c r="P40" s="44">
        <f t="shared" si="15"/>
        <v>0</v>
      </c>
      <c r="Q40" s="44">
        <f t="shared" si="15"/>
        <v>0</v>
      </c>
      <c r="R40" s="44">
        <f t="shared" si="15"/>
        <v>0</v>
      </c>
      <c r="S40" s="44">
        <f t="shared" si="15"/>
        <v>0</v>
      </c>
      <c r="T40" s="44">
        <f t="shared" si="15"/>
        <v>0</v>
      </c>
      <c r="U40" s="44">
        <f t="shared" si="15"/>
        <v>0</v>
      </c>
      <c r="V40" s="10"/>
    </row>
    <row r="41" spans="1:22" ht="38.25">
      <c r="A41" s="57">
        <v>3423</v>
      </c>
      <c r="B41" s="38" t="s">
        <v>80</v>
      </c>
      <c r="C41" s="50">
        <f t="shared" si="5"/>
        <v>3000</v>
      </c>
      <c r="D41" s="44">
        <v>3000</v>
      </c>
      <c r="E41" s="44"/>
      <c r="F41" s="44"/>
      <c r="G41" s="44"/>
      <c r="H41" s="44"/>
      <c r="I41" s="44"/>
      <c r="J41" s="44">
        <f t="shared" si="3"/>
        <v>1000</v>
      </c>
      <c r="K41" s="51">
        <v>1000</v>
      </c>
      <c r="L41" s="240"/>
      <c r="M41" s="81">
        <f t="shared" si="13"/>
        <v>1000</v>
      </c>
      <c r="N41" s="51">
        <v>1000</v>
      </c>
      <c r="O41" s="44"/>
      <c r="P41" s="44"/>
      <c r="Q41" s="44"/>
      <c r="R41" s="44"/>
      <c r="S41" s="44"/>
      <c r="T41" s="44"/>
      <c r="U41" s="44"/>
      <c r="V41" s="10"/>
    </row>
    <row r="42" spans="1:22" ht="12.75">
      <c r="A42" s="57">
        <v>343</v>
      </c>
      <c r="B42" s="38" t="s">
        <v>100</v>
      </c>
      <c r="C42" s="50">
        <f t="shared" si="5"/>
        <v>1000</v>
      </c>
      <c r="D42" s="50">
        <f>SUM(D43)</f>
        <v>1000</v>
      </c>
      <c r="E42" s="44"/>
      <c r="F42" s="44"/>
      <c r="G42" s="44"/>
      <c r="H42" s="44"/>
      <c r="I42" s="44"/>
      <c r="J42" s="44">
        <f t="shared" si="3"/>
        <v>1000</v>
      </c>
      <c r="K42" s="44">
        <f>SUM(K43)</f>
        <v>1000</v>
      </c>
      <c r="L42" s="239"/>
      <c r="M42" s="81">
        <f t="shared" si="13"/>
        <v>1000</v>
      </c>
      <c r="N42" s="44">
        <f>SUM(N43)</f>
        <v>1000</v>
      </c>
      <c r="O42" s="44"/>
      <c r="P42" s="44"/>
      <c r="Q42" s="44"/>
      <c r="R42" s="44"/>
      <c r="S42" s="44"/>
      <c r="T42" s="44"/>
      <c r="U42" s="44"/>
      <c r="V42" s="10"/>
    </row>
    <row r="43" spans="1:22" ht="12.75">
      <c r="A43" s="57">
        <v>3433</v>
      </c>
      <c r="B43" s="38" t="s">
        <v>99</v>
      </c>
      <c r="C43" s="50">
        <f t="shared" si="5"/>
        <v>1000</v>
      </c>
      <c r="D43" s="88">
        <v>1000</v>
      </c>
      <c r="E43" s="44"/>
      <c r="F43" s="44"/>
      <c r="G43" s="44"/>
      <c r="H43" s="44"/>
      <c r="I43" s="44"/>
      <c r="J43" s="44">
        <f t="shared" si="3"/>
        <v>1000</v>
      </c>
      <c r="K43" s="51">
        <v>1000</v>
      </c>
      <c r="L43" s="240"/>
      <c r="M43" s="81">
        <f t="shared" si="13"/>
        <v>1000</v>
      </c>
      <c r="N43" s="51">
        <v>1000</v>
      </c>
      <c r="O43" s="44"/>
      <c r="P43" s="44"/>
      <c r="Q43" s="44"/>
      <c r="R43" s="44"/>
      <c r="S43" s="44"/>
      <c r="T43" s="44"/>
      <c r="U43" s="44"/>
      <c r="V43" s="10"/>
    </row>
    <row r="44" spans="1:22" s="4" customFormat="1" ht="12.75">
      <c r="A44" s="56">
        <v>4</v>
      </c>
      <c r="B44" s="40" t="s">
        <v>30</v>
      </c>
      <c r="C44" s="49" t="e">
        <f t="shared" si="5"/>
        <v>#REF!</v>
      </c>
      <c r="D44" s="46">
        <f>SUM(D45)</f>
        <v>27500</v>
      </c>
      <c r="E44" s="46" t="e">
        <f>SUM(E45)</f>
        <v>#REF!</v>
      </c>
      <c r="F44" s="46"/>
      <c r="G44" s="46" t="e">
        <f>SUM(G45)</f>
        <v>#REF!</v>
      </c>
      <c r="H44" s="46"/>
      <c r="I44" s="46"/>
      <c r="J44" s="46">
        <f t="shared" si="3"/>
        <v>1000</v>
      </c>
      <c r="K44" s="46">
        <f>SUM(K45)</f>
        <v>1000</v>
      </c>
      <c r="L44" s="238"/>
      <c r="M44" s="80">
        <f t="shared" si="13"/>
        <v>1000</v>
      </c>
      <c r="N44" s="46">
        <f>SUM(N45)</f>
        <v>1000</v>
      </c>
      <c r="O44" s="46">
        <f aca="true" t="shared" si="16" ref="O44:U44">SUM(O45)</f>
        <v>0</v>
      </c>
      <c r="P44" s="46">
        <f t="shared" si="16"/>
        <v>0</v>
      </c>
      <c r="Q44" s="46">
        <f t="shared" si="16"/>
        <v>0</v>
      </c>
      <c r="R44" s="46">
        <f t="shared" si="16"/>
        <v>0</v>
      </c>
      <c r="S44" s="46">
        <f t="shared" si="16"/>
        <v>0</v>
      </c>
      <c r="T44" s="46">
        <f t="shared" si="16"/>
        <v>0</v>
      </c>
      <c r="U44" s="46">
        <f t="shared" si="16"/>
        <v>0</v>
      </c>
      <c r="V44" s="11"/>
    </row>
    <row r="45" spans="1:22" s="4" customFormat="1" ht="25.5">
      <c r="A45" s="56">
        <v>42</v>
      </c>
      <c r="B45" s="40" t="s">
        <v>31</v>
      </c>
      <c r="C45" s="49" t="e">
        <f t="shared" si="5"/>
        <v>#REF!</v>
      </c>
      <c r="D45" s="46">
        <f aca="true" t="shared" si="17" ref="D45:U45">SUM(D46)</f>
        <v>27500</v>
      </c>
      <c r="E45" s="46" t="e">
        <f t="shared" si="17"/>
        <v>#REF!</v>
      </c>
      <c r="F45" s="46"/>
      <c r="G45" s="46" t="e">
        <f t="shared" si="17"/>
        <v>#REF!</v>
      </c>
      <c r="H45" s="46"/>
      <c r="I45" s="46"/>
      <c r="J45" s="46">
        <f t="shared" si="3"/>
        <v>1000</v>
      </c>
      <c r="K45" s="46">
        <f t="shared" si="17"/>
        <v>1000</v>
      </c>
      <c r="L45" s="238"/>
      <c r="M45" s="80">
        <f t="shared" si="13"/>
        <v>1000</v>
      </c>
      <c r="N45" s="46">
        <f t="shared" si="17"/>
        <v>1000</v>
      </c>
      <c r="O45" s="46">
        <f t="shared" si="17"/>
        <v>0</v>
      </c>
      <c r="P45" s="46">
        <f t="shared" si="17"/>
        <v>0</v>
      </c>
      <c r="Q45" s="46">
        <f t="shared" si="17"/>
        <v>0</v>
      </c>
      <c r="R45" s="46">
        <f t="shared" si="17"/>
        <v>0</v>
      </c>
      <c r="S45" s="46">
        <f t="shared" si="17"/>
        <v>0</v>
      </c>
      <c r="T45" s="46">
        <f t="shared" si="17"/>
        <v>0</v>
      </c>
      <c r="U45" s="46">
        <f t="shared" si="17"/>
        <v>0</v>
      </c>
      <c r="V45" s="11"/>
    </row>
    <row r="46" spans="1:22" s="4" customFormat="1" ht="12.75">
      <c r="A46" s="57">
        <v>422</v>
      </c>
      <c r="B46" s="38" t="s">
        <v>29</v>
      </c>
      <c r="C46" s="50" t="e">
        <f t="shared" si="5"/>
        <v>#REF!</v>
      </c>
      <c r="D46" s="50">
        <f>SUM(D47:D47)</f>
        <v>27500</v>
      </c>
      <c r="E46" s="44" t="e">
        <f>SUM(#REF!)</f>
        <v>#REF!</v>
      </c>
      <c r="F46" s="44"/>
      <c r="G46" s="44" t="e">
        <f>SUM(#REF!)</f>
        <v>#REF!</v>
      </c>
      <c r="H46" s="44"/>
      <c r="I46" s="44"/>
      <c r="J46" s="44">
        <f t="shared" si="3"/>
        <v>1000</v>
      </c>
      <c r="K46" s="232">
        <f>SUM(K47:K47)</f>
        <v>1000</v>
      </c>
      <c r="L46" s="241"/>
      <c r="M46" s="81">
        <f>M47</f>
        <v>1000</v>
      </c>
      <c r="N46" s="50">
        <f aca="true" t="shared" si="18" ref="N46:U46">N47</f>
        <v>1000</v>
      </c>
      <c r="O46" s="50">
        <f t="shared" si="18"/>
        <v>0</v>
      </c>
      <c r="P46" s="50">
        <f t="shared" si="18"/>
        <v>0</v>
      </c>
      <c r="Q46" s="50">
        <f t="shared" si="18"/>
        <v>0</v>
      </c>
      <c r="R46" s="50">
        <f t="shared" si="18"/>
        <v>0</v>
      </c>
      <c r="S46" s="50">
        <f t="shared" si="18"/>
        <v>0</v>
      </c>
      <c r="T46" s="50">
        <f t="shared" si="18"/>
        <v>0</v>
      </c>
      <c r="U46" s="50">
        <f t="shared" si="18"/>
        <v>0</v>
      </c>
      <c r="V46" s="11"/>
    </row>
    <row r="47" spans="1:22" s="4" customFormat="1" ht="12.75">
      <c r="A47" s="57">
        <v>4227</v>
      </c>
      <c r="B47" s="38" t="s">
        <v>65</v>
      </c>
      <c r="C47" s="50">
        <f t="shared" si="5"/>
        <v>27500</v>
      </c>
      <c r="D47" s="59">
        <v>27500</v>
      </c>
      <c r="E47" s="44"/>
      <c r="F47" s="44"/>
      <c r="G47" s="44"/>
      <c r="H47" s="44"/>
      <c r="I47" s="44"/>
      <c r="J47" s="44">
        <f t="shared" si="3"/>
        <v>1000</v>
      </c>
      <c r="K47" s="51">
        <v>1000</v>
      </c>
      <c r="L47" s="240"/>
      <c r="M47" s="81">
        <f t="shared" si="13"/>
        <v>1000</v>
      </c>
      <c r="N47" s="51">
        <v>1000</v>
      </c>
      <c r="O47" s="44"/>
      <c r="P47" s="46"/>
      <c r="Q47" s="44"/>
      <c r="R47" s="46"/>
      <c r="S47" s="46"/>
      <c r="T47" s="46"/>
      <c r="U47" s="46"/>
      <c r="V47" s="11"/>
    </row>
    <row r="48" spans="1:22" s="4" customFormat="1" ht="25.5">
      <c r="A48" s="56">
        <v>5</v>
      </c>
      <c r="B48" s="40" t="s">
        <v>62</v>
      </c>
      <c r="C48" s="49">
        <f t="shared" si="5"/>
        <v>19000</v>
      </c>
      <c r="D48" s="46">
        <f>SUM(D49)</f>
        <v>19000</v>
      </c>
      <c r="E48" s="46">
        <f aca="true" t="shared" si="19" ref="D48:U50">SUM(E49)</f>
        <v>0</v>
      </c>
      <c r="F48" s="46"/>
      <c r="G48" s="46">
        <f t="shared" si="19"/>
        <v>0</v>
      </c>
      <c r="H48" s="46"/>
      <c r="I48" s="46"/>
      <c r="J48" s="46">
        <f t="shared" si="3"/>
        <v>19000</v>
      </c>
      <c r="K48" s="46">
        <f>SUM(K49)</f>
        <v>19000</v>
      </c>
      <c r="L48" s="238"/>
      <c r="M48" s="80">
        <f t="shared" si="13"/>
        <v>19000</v>
      </c>
      <c r="N48" s="46">
        <f>SUM(N49)</f>
        <v>19000</v>
      </c>
      <c r="O48" s="46">
        <f t="shared" si="19"/>
        <v>0</v>
      </c>
      <c r="P48" s="46">
        <f t="shared" si="19"/>
        <v>0</v>
      </c>
      <c r="Q48" s="46">
        <f t="shared" si="19"/>
        <v>0</v>
      </c>
      <c r="R48" s="46">
        <f t="shared" si="19"/>
        <v>0</v>
      </c>
      <c r="S48" s="46">
        <f t="shared" si="19"/>
        <v>0</v>
      </c>
      <c r="T48" s="46">
        <f t="shared" si="19"/>
        <v>0</v>
      </c>
      <c r="U48" s="46">
        <f t="shared" si="19"/>
        <v>0</v>
      </c>
      <c r="V48" s="11"/>
    </row>
    <row r="49" spans="1:22" s="4" customFormat="1" ht="25.5">
      <c r="A49" s="56">
        <v>54</v>
      </c>
      <c r="B49" s="40" t="s">
        <v>63</v>
      </c>
      <c r="C49" s="49">
        <f t="shared" si="5"/>
        <v>19000</v>
      </c>
      <c r="D49" s="46">
        <f t="shared" si="19"/>
        <v>19000</v>
      </c>
      <c r="E49" s="46">
        <f t="shared" si="19"/>
        <v>0</v>
      </c>
      <c r="F49" s="46"/>
      <c r="G49" s="46">
        <f t="shared" si="19"/>
        <v>0</v>
      </c>
      <c r="H49" s="46"/>
      <c r="I49" s="46"/>
      <c r="J49" s="46">
        <f t="shared" si="3"/>
        <v>19000</v>
      </c>
      <c r="K49" s="46">
        <f t="shared" si="19"/>
        <v>19000</v>
      </c>
      <c r="L49" s="238"/>
      <c r="M49" s="80">
        <f t="shared" si="13"/>
        <v>19000</v>
      </c>
      <c r="N49" s="46">
        <f t="shared" si="19"/>
        <v>19000</v>
      </c>
      <c r="O49" s="46">
        <f t="shared" si="19"/>
        <v>0</v>
      </c>
      <c r="P49" s="46">
        <f t="shared" si="19"/>
        <v>0</v>
      </c>
      <c r="Q49" s="46">
        <f t="shared" si="19"/>
        <v>0</v>
      </c>
      <c r="R49" s="46">
        <f t="shared" si="19"/>
        <v>0</v>
      </c>
      <c r="S49" s="46">
        <f t="shared" si="19"/>
        <v>0</v>
      </c>
      <c r="T49" s="46">
        <f t="shared" si="19"/>
        <v>0</v>
      </c>
      <c r="U49" s="46">
        <f t="shared" si="19"/>
        <v>0</v>
      </c>
      <c r="V49" s="11"/>
    </row>
    <row r="50" spans="1:22" ht="38.25">
      <c r="A50" s="57">
        <v>544</v>
      </c>
      <c r="B50" s="38" t="s">
        <v>60</v>
      </c>
      <c r="C50" s="50">
        <f t="shared" si="5"/>
        <v>19000</v>
      </c>
      <c r="D50" s="44">
        <f t="shared" si="19"/>
        <v>19000</v>
      </c>
      <c r="E50" s="44">
        <f t="shared" si="19"/>
        <v>0</v>
      </c>
      <c r="F50" s="44"/>
      <c r="G50" s="44">
        <f t="shared" si="19"/>
        <v>0</v>
      </c>
      <c r="H50" s="44"/>
      <c r="I50" s="44"/>
      <c r="J50" s="44">
        <f t="shared" si="3"/>
        <v>19000</v>
      </c>
      <c r="K50" s="44">
        <f t="shared" si="19"/>
        <v>19000</v>
      </c>
      <c r="L50" s="239"/>
      <c r="M50" s="81">
        <f t="shared" si="13"/>
        <v>19000</v>
      </c>
      <c r="N50" s="44">
        <f t="shared" si="19"/>
        <v>19000</v>
      </c>
      <c r="O50" s="44">
        <f t="shared" si="19"/>
        <v>0</v>
      </c>
      <c r="P50" s="44">
        <f t="shared" si="19"/>
        <v>0</v>
      </c>
      <c r="Q50" s="44">
        <f t="shared" si="19"/>
        <v>0</v>
      </c>
      <c r="R50" s="44">
        <f t="shared" si="19"/>
        <v>0</v>
      </c>
      <c r="S50" s="44">
        <f t="shared" si="19"/>
        <v>0</v>
      </c>
      <c r="T50" s="44">
        <f t="shared" si="19"/>
        <v>0</v>
      </c>
      <c r="U50" s="44">
        <f t="shared" si="19"/>
        <v>0</v>
      </c>
      <c r="V50" s="10"/>
    </row>
    <row r="51" spans="1:22" ht="38.25">
      <c r="A51" s="57">
        <v>5445</v>
      </c>
      <c r="B51" s="38" t="s">
        <v>61</v>
      </c>
      <c r="C51" s="50">
        <f t="shared" si="5"/>
        <v>19000</v>
      </c>
      <c r="D51" s="44">
        <v>19000</v>
      </c>
      <c r="E51" s="44"/>
      <c r="F51" s="44"/>
      <c r="G51" s="44"/>
      <c r="H51" s="44"/>
      <c r="I51" s="44"/>
      <c r="J51" s="44">
        <f t="shared" si="3"/>
        <v>19000</v>
      </c>
      <c r="K51" s="51">
        <v>19000</v>
      </c>
      <c r="L51" s="240"/>
      <c r="M51" s="81">
        <f t="shared" si="13"/>
        <v>19000</v>
      </c>
      <c r="N51" s="51">
        <v>19000</v>
      </c>
      <c r="O51" s="44"/>
      <c r="P51" s="44"/>
      <c r="Q51" s="44"/>
      <c r="R51" s="44"/>
      <c r="S51" s="44"/>
      <c r="T51" s="44"/>
      <c r="U51" s="44"/>
      <c r="V51" s="10"/>
    </row>
    <row r="52" spans="1:22" s="24" customFormat="1" ht="12.75">
      <c r="A52" s="98">
        <v>152002</v>
      </c>
      <c r="B52" s="42" t="s">
        <v>95</v>
      </c>
      <c r="C52" s="63" t="e">
        <f>SUM(D52:K52)</f>
        <v>#REF!</v>
      </c>
      <c r="D52" s="77" t="e">
        <f>SUM(D53+D112+D138+D155+D73+D161+D99+#REF!+#REF!)</f>
        <v>#REF!</v>
      </c>
      <c r="E52" s="84" t="e">
        <f>SUM(E53+E112+E138+E155+E73+E161+E99+#REF!+#REF!)</f>
        <v>#REF!</v>
      </c>
      <c r="F52" s="84" t="e">
        <f>SUM(F53+F112+F138+F155+F73+F161+F99+#REF!+#REF!)</f>
        <v>#REF!</v>
      </c>
      <c r="G52" s="84" t="e">
        <f>SUM(G53+G112+G138+G155+G73+G161+G99+#REF!+#REF!)</f>
        <v>#REF!</v>
      </c>
      <c r="H52" s="84" t="e">
        <f>SUM(H53+H112+H138+H155+H73+H161+H99+#REF!+#REF!)</f>
        <v>#REF!</v>
      </c>
      <c r="I52" s="84" t="e">
        <f>SUM(I53+I112+I138+I155+I73+I161+I99+#REF!+#REF!)</f>
        <v>#REF!</v>
      </c>
      <c r="J52" s="46">
        <f t="shared" si="3"/>
        <v>2598000</v>
      </c>
      <c r="K52" s="94">
        <f>SUM(K53+K112+K138+K155+K73+K88+K161+K99)</f>
        <v>104000</v>
      </c>
      <c r="L52" s="246">
        <f>L53+L73+L88+L99+L112+L138+L155+L161</f>
        <v>904000</v>
      </c>
      <c r="M52" s="80">
        <f t="shared" si="13"/>
        <v>5228000</v>
      </c>
      <c r="N52" s="94">
        <f>SUM(N53+N112+N138+N155+N73+N88+N161+N99)</f>
        <v>2734000</v>
      </c>
      <c r="O52" s="94">
        <f>SUM(O53+O112+O138+O155+O73+O161+O99)</f>
        <v>120000</v>
      </c>
      <c r="P52" s="94">
        <f>SUM(P53+P112+P138+P155+P73+P161+P99)</f>
        <v>10000</v>
      </c>
      <c r="Q52" s="94">
        <f>SUM(Q53+Q73+Q88+Q99+Q112+Q138+Q155+Q161)</f>
        <v>2254000</v>
      </c>
      <c r="R52" s="94">
        <f>SUM(R53+R112+R138+R155+R73+R161+R99)</f>
        <v>20000</v>
      </c>
      <c r="S52" s="94">
        <f>SUM(S53+S112+S138+S155+S73+S161+S99)</f>
        <v>90000</v>
      </c>
      <c r="T52" s="94">
        <f>SUM(T53+T112+T138+T155+T73+T161+T99)</f>
        <v>0</v>
      </c>
      <c r="U52" s="94">
        <f>SUM(U53+U112+U138+U155+U73+U161+U99)</f>
        <v>0</v>
      </c>
      <c r="V52" s="25"/>
    </row>
    <row r="53" spans="1:22" s="27" customFormat="1" ht="12.75">
      <c r="A53" s="37" t="s">
        <v>82</v>
      </c>
      <c r="B53" s="39" t="s">
        <v>94</v>
      </c>
      <c r="C53" s="47" t="e">
        <f>D53+E53+G53+P53+R53+S53+T53+U53</f>
        <v>#REF!</v>
      </c>
      <c r="D53" s="47" t="e">
        <f>SUM(D54+D64)</f>
        <v>#REF!</v>
      </c>
      <c r="E53" s="47" t="e">
        <f>SUM(E54+E64)</f>
        <v>#REF!</v>
      </c>
      <c r="F53" s="47" t="e">
        <f>SUM(F54+F64)</f>
        <v>#REF!</v>
      </c>
      <c r="G53" s="47" t="e">
        <f>SUM(G54+G64)</f>
        <v>#REF!</v>
      </c>
      <c r="H53" s="47" t="e">
        <f>SUM(H54+H64)</f>
        <v>#REF!</v>
      </c>
      <c r="I53" s="47"/>
      <c r="J53" s="48">
        <f t="shared" si="3"/>
        <v>105000</v>
      </c>
      <c r="K53" s="47">
        <f>SUM(K54+K64)</f>
        <v>58000</v>
      </c>
      <c r="L53" s="242">
        <f>L54+L64</f>
        <v>47000</v>
      </c>
      <c r="M53" s="79">
        <f t="shared" si="13"/>
        <v>488000</v>
      </c>
      <c r="N53" s="47">
        <f aca="true" t="shared" si="20" ref="N53:U53">SUM(N54+N64)</f>
        <v>441000</v>
      </c>
      <c r="O53" s="47">
        <f t="shared" si="20"/>
        <v>0</v>
      </c>
      <c r="P53" s="47">
        <f t="shared" si="20"/>
        <v>0</v>
      </c>
      <c r="Q53" s="47">
        <f t="shared" si="20"/>
        <v>47000</v>
      </c>
      <c r="R53" s="47">
        <f t="shared" si="20"/>
        <v>0</v>
      </c>
      <c r="S53" s="47">
        <f t="shared" si="20"/>
        <v>0</v>
      </c>
      <c r="T53" s="47">
        <f t="shared" si="20"/>
        <v>0</v>
      </c>
      <c r="U53" s="47">
        <f t="shared" si="20"/>
        <v>0</v>
      </c>
      <c r="V53" s="26"/>
    </row>
    <row r="54" spans="1:22" s="4" customFormat="1" ht="12.75" customHeight="1">
      <c r="A54" s="56">
        <v>3</v>
      </c>
      <c r="B54" s="40" t="s">
        <v>18</v>
      </c>
      <c r="C54" s="49" t="e">
        <f>D54+E54+G54+P54+R54+S54+T54+U54</f>
        <v>#REF!</v>
      </c>
      <c r="D54" s="46" t="e">
        <f aca="true" t="shared" si="21" ref="D54:U54">SUM(D55)</f>
        <v>#REF!</v>
      </c>
      <c r="E54" s="46" t="e">
        <f t="shared" si="21"/>
        <v>#REF!</v>
      </c>
      <c r="F54" s="46" t="e">
        <f t="shared" si="21"/>
        <v>#REF!</v>
      </c>
      <c r="G54" s="46" t="e">
        <f t="shared" si="21"/>
        <v>#REF!</v>
      </c>
      <c r="H54" s="46" t="e">
        <f t="shared" si="21"/>
        <v>#REF!</v>
      </c>
      <c r="I54" s="46"/>
      <c r="J54" s="46">
        <f t="shared" si="3"/>
        <v>70000</v>
      </c>
      <c r="K54" s="46">
        <f t="shared" si="21"/>
        <v>28000</v>
      </c>
      <c r="L54" s="238">
        <f>L55</f>
        <v>42000</v>
      </c>
      <c r="M54" s="80">
        <f t="shared" si="13"/>
        <v>427000</v>
      </c>
      <c r="N54" s="46">
        <f t="shared" si="21"/>
        <v>385000</v>
      </c>
      <c r="O54" s="46">
        <f t="shared" si="21"/>
        <v>0</v>
      </c>
      <c r="P54" s="46">
        <f t="shared" si="21"/>
        <v>0</v>
      </c>
      <c r="Q54" s="55">
        <f t="shared" si="21"/>
        <v>42000</v>
      </c>
      <c r="R54" s="46">
        <f t="shared" si="21"/>
        <v>0</v>
      </c>
      <c r="S54" s="46">
        <f t="shared" si="21"/>
        <v>0</v>
      </c>
      <c r="T54" s="46">
        <f t="shared" si="21"/>
        <v>0</v>
      </c>
      <c r="U54" s="46">
        <f t="shared" si="21"/>
        <v>0</v>
      </c>
      <c r="V54" s="11"/>
    </row>
    <row r="55" spans="1:22" s="4" customFormat="1" ht="12.75" customHeight="1">
      <c r="A55" s="56">
        <v>32</v>
      </c>
      <c r="B55" s="40" t="s">
        <v>23</v>
      </c>
      <c r="C55" s="49" t="e">
        <f>D55+E55+G55+P55+R55+S55+T55+U55</f>
        <v>#REF!</v>
      </c>
      <c r="D55" s="46" t="e">
        <f>SUM(D59+D61+#REF!)</f>
        <v>#REF!</v>
      </c>
      <c r="E55" s="46" t="e">
        <f>SUM(E59+E61+#REF!)</f>
        <v>#REF!</v>
      </c>
      <c r="F55" s="46" t="e">
        <f>SUM(F59+F61+#REF!)</f>
        <v>#REF!</v>
      </c>
      <c r="G55" s="46" t="e">
        <f>SUM(G59+G61+#REF!)</f>
        <v>#REF!</v>
      </c>
      <c r="H55" s="46" t="e">
        <f>SUM(H59+H61+#REF!)</f>
        <v>#REF!</v>
      </c>
      <c r="I55" s="46"/>
      <c r="J55" s="46">
        <f>K55+O55+P55+Q55+R55+S55+T55+U55</f>
        <v>70000</v>
      </c>
      <c r="K55" s="46">
        <f>SUM(K56+K59+K61)</f>
        <v>28000</v>
      </c>
      <c r="L55" s="238">
        <f>L56+L60+L61</f>
        <v>42000</v>
      </c>
      <c r="M55" s="80">
        <f>SUM(N55:U55)</f>
        <v>427000</v>
      </c>
      <c r="N55" s="46">
        <f>SUM(N56+N59+N61)</f>
        <v>385000</v>
      </c>
      <c r="O55" s="46">
        <f aca="true" t="shared" si="22" ref="O55:V55">SUM(O56+O59+O61)</f>
        <v>0</v>
      </c>
      <c r="P55" s="46">
        <f t="shared" si="22"/>
        <v>0</v>
      </c>
      <c r="Q55" s="46">
        <f t="shared" si="22"/>
        <v>42000</v>
      </c>
      <c r="R55" s="46">
        <f t="shared" si="22"/>
        <v>0</v>
      </c>
      <c r="S55" s="46">
        <f t="shared" si="22"/>
        <v>0</v>
      </c>
      <c r="T55" s="46">
        <f t="shared" si="22"/>
        <v>0</v>
      </c>
      <c r="U55" s="46">
        <f t="shared" si="22"/>
        <v>0</v>
      </c>
      <c r="V55" s="46">
        <f t="shared" si="22"/>
        <v>0</v>
      </c>
    </row>
    <row r="56" spans="1:22" s="4" customFormat="1" ht="12.75" customHeight="1">
      <c r="A56" s="57">
        <v>321</v>
      </c>
      <c r="B56" s="38" t="s">
        <v>24</v>
      </c>
      <c r="C56" s="50"/>
      <c r="D56" s="44"/>
      <c r="E56" s="44"/>
      <c r="F56" s="44"/>
      <c r="G56" s="44"/>
      <c r="H56" s="44"/>
      <c r="I56" s="44"/>
      <c r="J56" s="44">
        <f t="shared" si="3"/>
        <v>20000</v>
      </c>
      <c r="K56" s="44">
        <f>SUM(K57:K58)</f>
        <v>20000</v>
      </c>
      <c r="L56" s="239"/>
      <c r="M56" s="81">
        <f t="shared" si="13"/>
        <v>20000</v>
      </c>
      <c r="N56" s="44">
        <f>SUM(N57:N58)</f>
        <v>20000</v>
      </c>
      <c r="O56" s="44"/>
      <c r="P56" s="44"/>
      <c r="Q56" s="51"/>
      <c r="R56" s="44"/>
      <c r="S56" s="44"/>
      <c r="T56" s="44"/>
      <c r="U56" s="44"/>
      <c r="V56" s="11"/>
    </row>
    <row r="57" spans="1:22" s="4" customFormat="1" ht="12.75" customHeight="1">
      <c r="A57" s="57">
        <v>3211</v>
      </c>
      <c r="B57" s="38" t="s">
        <v>42</v>
      </c>
      <c r="C57" s="50"/>
      <c r="D57" s="44"/>
      <c r="E57" s="44"/>
      <c r="F57" s="44"/>
      <c r="G57" s="44"/>
      <c r="H57" s="44"/>
      <c r="I57" s="44"/>
      <c r="J57" s="44">
        <f t="shared" si="3"/>
        <v>17400</v>
      </c>
      <c r="K57" s="51">
        <v>17400</v>
      </c>
      <c r="L57" s="240"/>
      <c r="M57" s="81">
        <f t="shared" si="13"/>
        <v>17400</v>
      </c>
      <c r="N57" s="51">
        <v>17400</v>
      </c>
      <c r="O57" s="44"/>
      <c r="P57" s="44"/>
      <c r="Q57" s="51"/>
      <c r="R57" s="44"/>
      <c r="S57" s="44"/>
      <c r="T57" s="44"/>
      <c r="U57" s="44"/>
      <c r="V57" s="11"/>
    </row>
    <row r="58" spans="1:22" s="4" customFormat="1" ht="12.75" customHeight="1">
      <c r="A58" s="57">
        <v>3213</v>
      </c>
      <c r="B58" s="38" t="s">
        <v>44</v>
      </c>
      <c r="C58" s="50"/>
      <c r="D58" s="44"/>
      <c r="E58" s="44"/>
      <c r="F58" s="44"/>
      <c r="G58" s="44"/>
      <c r="H58" s="44"/>
      <c r="I58" s="44"/>
      <c r="J58" s="44">
        <f t="shared" si="3"/>
        <v>2600</v>
      </c>
      <c r="K58" s="51">
        <v>2600</v>
      </c>
      <c r="L58" s="240"/>
      <c r="M58" s="81">
        <f t="shared" si="13"/>
        <v>2600</v>
      </c>
      <c r="N58" s="51">
        <v>2600</v>
      </c>
      <c r="O58" s="44"/>
      <c r="P58" s="44"/>
      <c r="Q58" s="51"/>
      <c r="R58" s="44"/>
      <c r="S58" s="44"/>
      <c r="T58" s="44"/>
      <c r="U58" s="44"/>
      <c r="V58" s="11"/>
    </row>
    <row r="59" spans="1:22" ht="12.75" customHeight="1">
      <c r="A59" s="57">
        <v>322</v>
      </c>
      <c r="B59" s="38" t="s">
        <v>25</v>
      </c>
      <c r="C59" s="50">
        <f>D59+E59+G59+P59+R59+S59+T59+U59</f>
        <v>0</v>
      </c>
      <c r="D59" s="44">
        <f>SUM(D60)</f>
        <v>0</v>
      </c>
      <c r="E59" s="44">
        <f>SUM(E60)</f>
        <v>0</v>
      </c>
      <c r="F59" s="44">
        <f>SUM(F60)</f>
        <v>0</v>
      </c>
      <c r="G59" s="44">
        <f>SUM(G60)</f>
        <v>0</v>
      </c>
      <c r="H59" s="44"/>
      <c r="I59" s="44"/>
      <c r="J59" s="44">
        <f t="shared" si="3"/>
        <v>8000</v>
      </c>
      <c r="K59" s="44">
        <f>SUM(K60)</f>
        <v>8000</v>
      </c>
      <c r="L59" s="239"/>
      <c r="M59" s="81">
        <f t="shared" si="13"/>
        <v>8000</v>
      </c>
      <c r="N59" s="44">
        <f>SUM(N60)</f>
        <v>8000</v>
      </c>
      <c r="O59" s="44">
        <f aca="true" t="shared" si="23" ref="O59:U59">SUM(O60)</f>
        <v>0</v>
      </c>
      <c r="P59" s="44">
        <f t="shared" si="23"/>
        <v>0</v>
      </c>
      <c r="Q59" s="44">
        <v>0</v>
      </c>
      <c r="R59" s="44">
        <f t="shared" si="23"/>
        <v>0</v>
      </c>
      <c r="S59" s="44">
        <f t="shared" si="23"/>
        <v>0</v>
      </c>
      <c r="T59" s="44">
        <f t="shared" si="23"/>
        <v>0</v>
      </c>
      <c r="U59" s="44">
        <f t="shared" si="23"/>
        <v>0</v>
      </c>
      <c r="V59" s="10"/>
    </row>
    <row r="60" spans="1:22" ht="12.75">
      <c r="A60" s="57">
        <v>3221</v>
      </c>
      <c r="B60" s="38" t="s">
        <v>45</v>
      </c>
      <c r="C60" s="50">
        <f>D60+E60+G60+P60+R60+S60+T60+U60</f>
        <v>0</v>
      </c>
      <c r="D60" s="44">
        <v>0</v>
      </c>
      <c r="E60" s="44"/>
      <c r="F60" s="52"/>
      <c r="G60" s="74">
        <v>0</v>
      </c>
      <c r="H60" s="52"/>
      <c r="I60" s="52"/>
      <c r="J60" s="44">
        <f t="shared" si="3"/>
        <v>8000</v>
      </c>
      <c r="K60" s="51">
        <v>8000</v>
      </c>
      <c r="L60" s="240"/>
      <c r="M60" s="81">
        <f t="shared" si="13"/>
        <v>8000</v>
      </c>
      <c r="N60" s="51">
        <v>8000</v>
      </c>
      <c r="O60" s="44"/>
      <c r="P60" s="44"/>
      <c r="Q60" s="51">
        <v>0</v>
      </c>
      <c r="R60" s="44"/>
      <c r="S60" s="44"/>
      <c r="T60" s="44"/>
      <c r="U60" s="44"/>
      <c r="V60" s="10"/>
    </row>
    <row r="61" spans="1:22" s="4" customFormat="1" ht="12.75" customHeight="1">
      <c r="A61" s="57">
        <v>323</v>
      </c>
      <c r="B61" s="38" t="s">
        <v>26</v>
      </c>
      <c r="C61" s="50">
        <f>SUM(D61:K61)</f>
        <v>96700</v>
      </c>
      <c r="D61" s="44">
        <f>SUM(D62:D63)</f>
        <v>54700</v>
      </c>
      <c r="E61" s="44">
        <f>SUM(E62:E63)</f>
        <v>0</v>
      </c>
      <c r="F61" s="44"/>
      <c r="G61" s="44">
        <f>SUM(G62:G63)</f>
        <v>0</v>
      </c>
      <c r="H61" s="44">
        <f>SUM(H62:H63)</f>
        <v>0</v>
      </c>
      <c r="I61" s="44">
        <f>SUM(I62:I63)</f>
        <v>0</v>
      </c>
      <c r="J61" s="44">
        <f t="shared" si="3"/>
        <v>42000</v>
      </c>
      <c r="K61" s="44">
        <f>SUM(K62:K63)</f>
        <v>0</v>
      </c>
      <c r="L61" s="239">
        <f>SUM(L62:L63)</f>
        <v>42000</v>
      </c>
      <c r="M61" s="81">
        <f t="shared" si="13"/>
        <v>399000</v>
      </c>
      <c r="N61" s="44">
        <f aca="true" t="shared" si="24" ref="N61:U61">SUM(N62:N63)</f>
        <v>357000</v>
      </c>
      <c r="O61" s="44">
        <f t="shared" si="24"/>
        <v>0</v>
      </c>
      <c r="P61" s="44">
        <f t="shared" si="24"/>
        <v>0</v>
      </c>
      <c r="Q61" s="44">
        <f>SUM(Q62:Q63)</f>
        <v>42000</v>
      </c>
      <c r="R61" s="44">
        <f t="shared" si="24"/>
        <v>0</v>
      </c>
      <c r="S61" s="44">
        <f t="shared" si="24"/>
        <v>0</v>
      </c>
      <c r="T61" s="44">
        <f t="shared" si="24"/>
        <v>0</v>
      </c>
      <c r="U61" s="44">
        <f t="shared" si="24"/>
        <v>0</v>
      </c>
      <c r="V61" s="11"/>
    </row>
    <row r="62" spans="1:22" s="4" customFormat="1" ht="12.75">
      <c r="A62" s="57">
        <v>3232</v>
      </c>
      <c r="B62" s="41" t="s">
        <v>50</v>
      </c>
      <c r="C62" s="50">
        <f>SUM(D62:K62)</f>
        <v>21700</v>
      </c>
      <c r="D62" s="86">
        <v>21700</v>
      </c>
      <c r="E62" s="44">
        <v>0</v>
      </c>
      <c r="F62" s="44"/>
      <c r="G62" s="44"/>
      <c r="H62" s="44"/>
      <c r="I62" s="44"/>
      <c r="J62" s="44">
        <f t="shared" si="3"/>
        <v>0</v>
      </c>
      <c r="K62" s="51">
        <v>0</v>
      </c>
      <c r="L62" s="240"/>
      <c r="M62" s="81">
        <f t="shared" si="13"/>
        <v>357000</v>
      </c>
      <c r="N62" s="51">
        <f>100000+40000+217000</f>
        <v>357000</v>
      </c>
      <c r="O62" s="44">
        <v>0</v>
      </c>
      <c r="P62" s="44"/>
      <c r="Q62" s="44"/>
      <c r="R62" s="51">
        <v>0</v>
      </c>
      <c r="S62" s="44"/>
      <c r="T62" s="46"/>
      <c r="U62" s="52">
        <v>0</v>
      </c>
      <c r="V62" s="11"/>
    </row>
    <row r="63" spans="1:22" s="4" customFormat="1" ht="12.75" customHeight="1">
      <c r="A63" s="57">
        <v>3237</v>
      </c>
      <c r="B63" s="41" t="s">
        <v>53</v>
      </c>
      <c r="C63" s="50">
        <f>SUM(D63:K63)</f>
        <v>75000</v>
      </c>
      <c r="D63" s="86">
        <v>33000</v>
      </c>
      <c r="E63" s="44">
        <v>0</v>
      </c>
      <c r="F63" s="44"/>
      <c r="G63" s="44"/>
      <c r="H63" s="44"/>
      <c r="I63" s="44"/>
      <c r="J63" s="44">
        <f t="shared" si="3"/>
        <v>42000</v>
      </c>
      <c r="K63" s="51">
        <v>0</v>
      </c>
      <c r="L63" s="240">
        <v>42000</v>
      </c>
      <c r="M63" s="81">
        <f t="shared" si="13"/>
        <v>42000</v>
      </c>
      <c r="N63" s="51">
        <v>0</v>
      </c>
      <c r="O63" s="44">
        <v>0</v>
      </c>
      <c r="P63" s="44"/>
      <c r="Q63" s="51">
        <v>42000</v>
      </c>
      <c r="R63" s="51"/>
      <c r="S63" s="44"/>
      <c r="T63" s="46"/>
      <c r="U63" s="52"/>
      <c r="V63" s="11"/>
    </row>
    <row r="64" spans="1:22" s="4" customFormat="1" ht="12.75">
      <c r="A64" s="56">
        <v>4</v>
      </c>
      <c r="B64" s="42" t="s">
        <v>30</v>
      </c>
      <c r="C64" s="49">
        <f aca="true" t="shared" si="25" ref="C64:C70">SUM(D64:K64)</f>
        <v>127000</v>
      </c>
      <c r="D64" s="46">
        <f>D65</f>
        <v>62000</v>
      </c>
      <c r="E64" s="46">
        <f>E65</f>
        <v>0</v>
      </c>
      <c r="F64" s="46">
        <f>SUM(F65)</f>
        <v>0</v>
      </c>
      <c r="G64" s="46">
        <f>SUM(G65)</f>
        <v>0</v>
      </c>
      <c r="H64" s="46"/>
      <c r="I64" s="46"/>
      <c r="J64" s="46">
        <f aca="true" t="shared" si="26" ref="J64:J125">K64+O64+P64+Q64+R64+S64+T64+U64</f>
        <v>35000</v>
      </c>
      <c r="K64" s="46">
        <f>K65</f>
        <v>30000</v>
      </c>
      <c r="L64" s="238">
        <f>L65</f>
        <v>5000</v>
      </c>
      <c r="M64" s="80">
        <f aca="true" t="shared" si="27" ref="M64:M73">SUM(N64:U64)</f>
        <v>61000</v>
      </c>
      <c r="N64" s="46">
        <f>N65</f>
        <v>56000</v>
      </c>
      <c r="O64" s="46">
        <f>O65</f>
        <v>0</v>
      </c>
      <c r="P64" s="46">
        <f aca="true" t="shared" si="28" ref="P64:U64">SUM(P65)</f>
        <v>0</v>
      </c>
      <c r="Q64" s="46">
        <f>SUM(Q65)</f>
        <v>5000</v>
      </c>
      <c r="R64" s="46">
        <f t="shared" si="28"/>
        <v>0</v>
      </c>
      <c r="S64" s="46">
        <f t="shared" si="28"/>
        <v>0</v>
      </c>
      <c r="T64" s="46">
        <f t="shared" si="28"/>
        <v>0</v>
      </c>
      <c r="U64" s="46">
        <f t="shared" si="28"/>
        <v>0</v>
      </c>
      <c r="V64" s="11"/>
    </row>
    <row r="65" spans="1:22" s="4" customFormat="1" ht="25.5">
      <c r="A65" s="56">
        <v>42</v>
      </c>
      <c r="B65" s="42" t="s">
        <v>31</v>
      </c>
      <c r="C65" s="49">
        <f t="shared" si="25"/>
        <v>127000</v>
      </c>
      <c r="D65" s="46">
        <f>(D66+D71)</f>
        <v>62000</v>
      </c>
      <c r="E65" s="46">
        <f>E66+E71</f>
        <v>0</v>
      </c>
      <c r="F65" s="46">
        <f>SUM(F66+F71)</f>
        <v>0</v>
      </c>
      <c r="G65" s="46">
        <f>SUM(G66+G71)</f>
        <v>0</v>
      </c>
      <c r="H65" s="46"/>
      <c r="I65" s="46"/>
      <c r="J65" s="46">
        <f t="shared" si="26"/>
        <v>35000</v>
      </c>
      <c r="K65" s="46">
        <f>(K66+K71)</f>
        <v>30000</v>
      </c>
      <c r="L65" s="238">
        <f>L66</f>
        <v>5000</v>
      </c>
      <c r="M65" s="80">
        <f t="shared" si="27"/>
        <v>61000</v>
      </c>
      <c r="N65" s="46">
        <f>(N66+N71)</f>
        <v>56000</v>
      </c>
      <c r="O65" s="46">
        <f>O66+O71</f>
        <v>0</v>
      </c>
      <c r="P65" s="46">
        <f>P66+P71</f>
        <v>0</v>
      </c>
      <c r="Q65" s="46">
        <f>SUM(Q66+Q71)</f>
        <v>5000</v>
      </c>
      <c r="R65" s="46">
        <f>SUM(R67+R71)</f>
        <v>0</v>
      </c>
      <c r="S65" s="46">
        <f>SUM(S67+S71)</f>
        <v>0</v>
      </c>
      <c r="T65" s="46">
        <f>SUM(T67+T71)</f>
        <v>0</v>
      </c>
      <c r="U65" s="46">
        <f>SUM(U67+U71)</f>
        <v>0</v>
      </c>
      <c r="V65" s="11"/>
    </row>
    <row r="66" spans="1:23" s="4" customFormat="1" ht="12.75">
      <c r="A66" s="57">
        <v>422</v>
      </c>
      <c r="B66" s="41" t="s">
        <v>29</v>
      </c>
      <c r="C66" s="50">
        <f t="shared" si="25"/>
        <v>47000</v>
      </c>
      <c r="D66" s="44">
        <f>SUM(D67:D70)</f>
        <v>42000</v>
      </c>
      <c r="E66" s="44">
        <f>SUM(E67:E69)</f>
        <v>0</v>
      </c>
      <c r="F66" s="44">
        <f>SUM(F67:F69)</f>
        <v>0</v>
      </c>
      <c r="G66" s="44">
        <f>SUM(G67:G69)</f>
        <v>0</v>
      </c>
      <c r="H66" s="44"/>
      <c r="I66" s="44"/>
      <c r="J66" s="44">
        <f t="shared" si="26"/>
        <v>5000</v>
      </c>
      <c r="K66" s="44">
        <f>SUM(K67:K69)</f>
        <v>0</v>
      </c>
      <c r="L66" s="239">
        <f>SUM(L67:L70)</f>
        <v>5000</v>
      </c>
      <c r="M66" s="81">
        <f t="shared" si="27"/>
        <v>31000</v>
      </c>
      <c r="N66" s="44">
        <f>SUM(N67:N69)</f>
        <v>26000</v>
      </c>
      <c r="O66" s="44">
        <f aca="true" t="shared" si="29" ref="O66:U66">SUM(O67:O69)</f>
        <v>0</v>
      </c>
      <c r="P66" s="44">
        <f t="shared" si="29"/>
        <v>0</v>
      </c>
      <c r="Q66" s="44">
        <f>SUM(Q67:Q69)</f>
        <v>5000</v>
      </c>
      <c r="R66" s="44">
        <f t="shared" si="29"/>
        <v>0</v>
      </c>
      <c r="S66" s="44">
        <f t="shared" si="29"/>
        <v>0</v>
      </c>
      <c r="T66" s="44">
        <f t="shared" si="29"/>
        <v>0</v>
      </c>
      <c r="U66" s="44">
        <f t="shared" si="29"/>
        <v>0</v>
      </c>
      <c r="V66" s="10"/>
      <c r="W66" s="3"/>
    </row>
    <row r="67" spans="1:23" s="4" customFormat="1" ht="12.75">
      <c r="A67" s="57">
        <v>4221</v>
      </c>
      <c r="B67" s="41" t="s">
        <v>64</v>
      </c>
      <c r="C67" s="50">
        <f t="shared" si="25"/>
        <v>37900</v>
      </c>
      <c r="D67" s="89">
        <v>32900</v>
      </c>
      <c r="E67" s="44">
        <v>0</v>
      </c>
      <c r="F67" s="44"/>
      <c r="G67" s="44">
        <v>0</v>
      </c>
      <c r="H67" s="44"/>
      <c r="I67" s="44"/>
      <c r="J67" s="44">
        <f t="shared" si="26"/>
        <v>5000</v>
      </c>
      <c r="K67" s="51">
        <v>0</v>
      </c>
      <c r="L67" s="240">
        <v>5000</v>
      </c>
      <c r="M67" s="81">
        <f t="shared" si="27"/>
        <v>30000</v>
      </c>
      <c r="N67" s="51">
        <f>7000+18000</f>
        <v>25000</v>
      </c>
      <c r="O67" s="44">
        <v>0</v>
      </c>
      <c r="P67" s="44"/>
      <c r="Q67" s="51">
        <v>5000</v>
      </c>
      <c r="R67" s="44"/>
      <c r="S67" s="44"/>
      <c r="T67" s="44"/>
      <c r="U67" s="44"/>
      <c r="V67" s="10"/>
      <c r="W67" s="3"/>
    </row>
    <row r="68" spans="1:23" s="4" customFormat="1" ht="12.75">
      <c r="A68" s="57">
        <v>4222</v>
      </c>
      <c r="B68" s="41" t="s">
        <v>86</v>
      </c>
      <c r="C68" s="50">
        <f t="shared" si="25"/>
        <v>0</v>
      </c>
      <c r="D68" s="62">
        <v>0</v>
      </c>
      <c r="E68" s="44"/>
      <c r="F68" s="44"/>
      <c r="G68" s="44"/>
      <c r="H68" s="44"/>
      <c r="I68" s="44"/>
      <c r="J68" s="44">
        <f t="shared" si="26"/>
        <v>0</v>
      </c>
      <c r="K68" s="51">
        <v>0</v>
      </c>
      <c r="L68" s="240"/>
      <c r="M68" s="81">
        <f t="shared" si="27"/>
        <v>1000</v>
      </c>
      <c r="N68" s="51">
        <v>1000</v>
      </c>
      <c r="O68" s="44"/>
      <c r="P68" s="44"/>
      <c r="Q68" s="44"/>
      <c r="R68" s="44"/>
      <c r="S68" s="44"/>
      <c r="T68" s="44"/>
      <c r="U68" s="44"/>
      <c r="V68" s="10"/>
      <c r="W68" s="3"/>
    </row>
    <row r="69" spans="1:23" s="4" customFormat="1" ht="12.75">
      <c r="A69" s="57">
        <v>4223</v>
      </c>
      <c r="B69" s="41" t="s">
        <v>81</v>
      </c>
      <c r="C69" s="50">
        <f t="shared" si="25"/>
        <v>5100</v>
      </c>
      <c r="D69" s="89">
        <v>5100</v>
      </c>
      <c r="E69" s="44">
        <v>0</v>
      </c>
      <c r="F69" s="52"/>
      <c r="G69" s="74">
        <v>0</v>
      </c>
      <c r="H69" s="52"/>
      <c r="I69" s="52"/>
      <c r="J69" s="44">
        <f t="shared" si="26"/>
        <v>0</v>
      </c>
      <c r="K69" s="51">
        <v>0</v>
      </c>
      <c r="L69" s="240"/>
      <c r="M69" s="81">
        <f t="shared" si="27"/>
        <v>0</v>
      </c>
      <c r="N69" s="51">
        <v>0</v>
      </c>
      <c r="O69" s="44">
        <v>0</v>
      </c>
      <c r="P69" s="44"/>
      <c r="Q69" s="51">
        <v>0</v>
      </c>
      <c r="R69" s="44"/>
      <c r="S69" s="44"/>
      <c r="T69" s="44"/>
      <c r="U69" s="44"/>
      <c r="V69" s="10"/>
      <c r="W69" s="3"/>
    </row>
    <row r="70" spans="1:23" s="4" customFormat="1" ht="12.75">
      <c r="A70" s="57">
        <v>4227</v>
      </c>
      <c r="B70" s="41" t="s">
        <v>65</v>
      </c>
      <c r="C70" s="50">
        <f t="shared" si="25"/>
        <v>4000</v>
      </c>
      <c r="D70" s="89">
        <v>4000</v>
      </c>
      <c r="E70" s="44"/>
      <c r="F70" s="52"/>
      <c r="G70" s="52"/>
      <c r="H70" s="52"/>
      <c r="I70" s="52"/>
      <c r="J70" s="44">
        <f t="shared" si="26"/>
        <v>0</v>
      </c>
      <c r="K70" s="51">
        <v>0</v>
      </c>
      <c r="L70" s="240"/>
      <c r="M70" s="81">
        <f t="shared" si="27"/>
        <v>0</v>
      </c>
      <c r="N70" s="51">
        <v>0</v>
      </c>
      <c r="O70" s="44"/>
      <c r="P70" s="44"/>
      <c r="Q70" s="52"/>
      <c r="R70" s="44"/>
      <c r="S70" s="44"/>
      <c r="T70" s="44"/>
      <c r="U70" s="44"/>
      <c r="V70" s="10"/>
      <c r="W70" s="3"/>
    </row>
    <row r="71" spans="1:22" s="4" customFormat="1" ht="25.5">
      <c r="A71" s="57">
        <v>424</v>
      </c>
      <c r="B71" s="41" t="s">
        <v>32</v>
      </c>
      <c r="C71" s="50">
        <f>D71+E71+P71+Q71+R71+S71+T71+U71</f>
        <v>20000</v>
      </c>
      <c r="D71" s="44">
        <f>SUM(D72)</f>
        <v>20000</v>
      </c>
      <c r="E71" s="44">
        <f>E72</f>
        <v>0</v>
      </c>
      <c r="F71" s="44">
        <f>F72</f>
        <v>0</v>
      </c>
      <c r="G71" s="44">
        <f>G72</f>
        <v>0</v>
      </c>
      <c r="H71" s="44"/>
      <c r="I71" s="44"/>
      <c r="J71" s="44">
        <f t="shared" si="26"/>
        <v>30000</v>
      </c>
      <c r="K71" s="44">
        <f>SUM(K72)</f>
        <v>30000</v>
      </c>
      <c r="L71" s="239"/>
      <c r="M71" s="81">
        <f t="shared" si="27"/>
        <v>30000</v>
      </c>
      <c r="N71" s="44">
        <f>SUM(N72)</f>
        <v>30000</v>
      </c>
      <c r="O71" s="44">
        <f>O72</f>
        <v>0</v>
      </c>
      <c r="P71" s="44">
        <f aca="true" t="shared" si="30" ref="P71:U71">P72</f>
        <v>0</v>
      </c>
      <c r="Q71" s="44">
        <f t="shared" si="30"/>
        <v>0</v>
      </c>
      <c r="R71" s="44">
        <f t="shared" si="30"/>
        <v>0</v>
      </c>
      <c r="S71" s="44">
        <f t="shared" si="30"/>
        <v>0</v>
      </c>
      <c r="T71" s="44">
        <f t="shared" si="30"/>
        <v>0</v>
      </c>
      <c r="U71" s="44">
        <f t="shared" si="30"/>
        <v>0</v>
      </c>
      <c r="V71" s="11"/>
    </row>
    <row r="72" spans="1:22" s="4" customFormat="1" ht="12.75">
      <c r="A72" s="57">
        <v>4243</v>
      </c>
      <c r="B72" s="41" t="s">
        <v>69</v>
      </c>
      <c r="C72" s="50">
        <f>D72+E72+P72+Q72+R72+S72+T72+U72</f>
        <v>20000</v>
      </c>
      <c r="D72" s="86">
        <v>20000</v>
      </c>
      <c r="E72" s="46"/>
      <c r="F72" s="44"/>
      <c r="G72" s="44"/>
      <c r="H72" s="44"/>
      <c r="I72" s="44"/>
      <c r="J72" s="44">
        <f t="shared" si="26"/>
        <v>30000</v>
      </c>
      <c r="K72" s="51">
        <v>30000</v>
      </c>
      <c r="L72" s="240"/>
      <c r="M72" s="81">
        <f t="shared" si="27"/>
        <v>30000</v>
      </c>
      <c r="N72" s="51">
        <v>30000</v>
      </c>
      <c r="O72" s="46"/>
      <c r="P72" s="44"/>
      <c r="Q72" s="44"/>
      <c r="R72" s="44"/>
      <c r="S72" s="44"/>
      <c r="T72" s="46"/>
      <c r="U72" s="46"/>
      <c r="V72" s="11"/>
    </row>
    <row r="73" spans="1:22" s="4" customFormat="1" ht="12.75">
      <c r="A73" s="37" t="s">
        <v>78</v>
      </c>
      <c r="B73" s="39" t="s">
        <v>131</v>
      </c>
      <c r="C73" s="75" t="e">
        <f>D73+E73+G73+P73+R73+S73+T73+U73</f>
        <v>#REF!</v>
      </c>
      <c r="D73" s="48" t="e">
        <f>SUM(D80)</f>
        <v>#REF!</v>
      </c>
      <c r="E73" s="48" t="e">
        <f>SUM(E80)</f>
        <v>#REF!</v>
      </c>
      <c r="F73" s="48" t="e">
        <f>SUM(F80)</f>
        <v>#REF!</v>
      </c>
      <c r="G73" s="76" t="e">
        <f>SUM(G80)</f>
        <v>#REF!</v>
      </c>
      <c r="H73" s="48"/>
      <c r="I73" s="48"/>
      <c r="J73" s="48">
        <f t="shared" si="26"/>
        <v>2042000</v>
      </c>
      <c r="K73" s="48">
        <f>SUM(K74+K80)</f>
        <v>0</v>
      </c>
      <c r="L73" s="237">
        <f>L74+L80</f>
        <v>692000</v>
      </c>
      <c r="M73" s="79">
        <f t="shared" si="27"/>
        <v>2488000</v>
      </c>
      <c r="N73" s="48">
        <f>SUM(N74+N80)</f>
        <v>446000</v>
      </c>
      <c r="O73" s="48">
        <f aca="true" t="shared" si="31" ref="O73:U73">SUM(O80)</f>
        <v>0</v>
      </c>
      <c r="P73" s="48">
        <f t="shared" si="31"/>
        <v>0</v>
      </c>
      <c r="Q73" s="48">
        <f>Q74+Q80</f>
        <v>2042000</v>
      </c>
      <c r="R73" s="48">
        <f t="shared" si="31"/>
        <v>0</v>
      </c>
      <c r="S73" s="48">
        <f t="shared" si="31"/>
        <v>0</v>
      </c>
      <c r="T73" s="48">
        <f t="shared" si="31"/>
        <v>0</v>
      </c>
      <c r="U73" s="48">
        <f t="shared" si="31"/>
        <v>0</v>
      </c>
      <c r="V73" s="11"/>
    </row>
    <row r="74" spans="1:22" s="4" customFormat="1" ht="12.75">
      <c r="A74" s="96">
        <v>3</v>
      </c>
      <c r="B74" s="42" t="s">
        <v>18</v>
      </c>
      <c r="C74" s="75"/>
      <c r="D74" s="48"/>
      <c r="E74" s="48"/>
      <c r="F74" s="48"/>
      <c r="G74" s="76"/>
      <c r="H74" s="48"/>
      <c r="I74" s="48"/>
      <c r="J74" s="46">
        <f t="shared" si="26"/>
        <v>32000</v>
      </c>
      <c r="K74" s="55">
        <f>K75</f>
        <v>0</v>
      </c>
      <c r="L74" s="243">
        <f>L75</f>
        <v>32000</v>
      </c>
      <c r="M74" s="99">
        <f aca="true" t="shared" si="32" ref="M74:M79">SUM(N74:U74)</f>
        <v>220000</v>
      </c>
      <c r="N74" s="55">
        <f>N75</f>
        <v>188000</v>
      </c>
      <c r="O74" s="55"/>
      <c r="P74" s="55"/>
      <c r="Q74" s="55">
        <f>Q75</f>
        <v>32000</v>
      </c>
      <c r="R74" s="55"/>
      <c r="S74" s="55"/>
      <c r="T74" s="55"/>
      <c r="U74" s="55"/>
      <c r="V74" s="11"/>
    </row>
    <row r="75" spans="1:22" s="4" customFormat="1" ht="12.75">
      <c r="A75" s="98">
        <v>32</v>
      </c>
      <c r="B75" s="42" t="s">
        <v>23</v>
      </c>
      <c r="C75" s="77"/>
      <c r="D75" s="55"/>
      <c r="E75" s="55"/>
      <c r="F75" s="55"/>
      <c r="G75" s="84"/>
      <c r="H75" s="55"/>
      <c r="I75" s="55"/>
      <c r="J75" s="46">
        <f t="shared" si="26"/>
        <v>32000</v>
      </c>
      <c r="K75" s="55">
        <f>K76</f>
        <v>0</v>
      </c>
      <c r="L75" s="243">
        <f>L76</f>
        <v>32000</v>
      </c>
      <c r="M75" s="99">
        <f t="shared" si="32"/>
        <v>220000</v>
      </c>
      <c r="N75" s="55">
        <f>N76</f>
        <v>188000</v>
      </c>
      <c r="O75" s="55"/>
      <c r="P75" s="55"/>
      <c r="Q75" s="55">
        <f>Q76</f>
        <v>32000</v>
      </c>
      <c r="R75" s="55"/>
      <c r="S75" s="55"/>
      <c r="T75" s="55"/>
      <c r="U75" s="55"/>
      <c r="V75" s="11"/>
    </row>
    <row r="76" spans="1:22" s="4" customFormat="1" ht="12.75">
      <c r="A76" s="97">
        <v>323</v>
      </c>
      <c r="B76" s="41" t="s">
        <v>26</v>
      </c>
      <c r="C76" s="62"/>
      <c r="D76" s="51"/>
      <c r="E76" s="51"/>
      <c r="F76" s="51"/>
      <c r="G76" s="74"/>
      <c r="H76" s="51"/>
      <c r="I76" s="51"/>
      <c r="J76" s="44">
        <f t="shared" si="26"/>
        <v>32000</v>
      </c>
      <c r="K76" s="51">
        <f>SUM(K77:K79)</f>
        <v>0</v>
      </c>
      <c r="L76" s="240">
        <f>SUM(L77:L79)</f>
        <v>32000</v>
      </c>
      <c r="M76" s="85">
        <f t="shared" si="32"/>
        <v>220000</v>
      </c>
      <c r="N76" s="51">
        <f>SUM(N77:N79)</f>
        <v>188000</v>
      </c>
      <c r="O76" s="51">
        <f aca="true" t="shared" si="33" ref="O76:U76">SUM(O77:O79)</f>
        <v>0</v>
      </c>
      <c r="P76" s="51">
        <f t="shared" si="33"/>
        <v>0</v>
      </c>
      <c r="Q76" s="51">
        <f>SUM(Q77:Q79)</f>
        <v>32000</v>
      </c>
      <c r="R76" s="51">
        <f t="shared" si="33"/>
        <v>0</v>
      </c>
      <c r="S76" s="51">
        <f t="shared" si="33"/>
        <v>0</v>
      </c>
      <c r="T76" s="51">
        <f t="shared" si="33"/>
        <v>0</v>
      </c>
      <c r="U76" s="51">
        <f t="shared" si="33"/>
        <v>0</v>
      </c>
      <c r="V76" s="11"/>
    </row>
    <row r="77" spans="1:22" s="4" customFormat="1" ht="12.75">
      <c r="A77" s="97">
        <v>3232</v>
      </c>
      <c r="B77" s="41" t="s">
        <v>50</v>
      </c>
      <c r="C77" s="62"/>
      <c r="D77" s="51"/>
      <c r="E77" s="51"/>
      <c r="F77" s="51"/>
      <c r="G77" s="74"/>
      <c r="H77" s="51"/>
      <c r="I77" s="51"/>
      <c r="J77" s="44">
        <f t="shared" si="26"/>
        <v>0</v>
      </c>
      <c r="K77" s="51">
        <v>0</v>
      </c>
      <c r="L77" s="240"/>
      <c r="M77" s="85">
        <f t="shared" si="32"/>
        <v>96000</v>
      </c>
      <c r="N77" s="51">
        <f>80000+16000</f>
        <v>96000</v>
      </c>
      <c r="O77" s="51"/>
      <c r="P77" s="51"/>
      <c r="Q77" s="51"/>
      <c r="R77" s="51"/>
      <c r="S77" s="51"/>
      <c r="T77" s="51"/>
      <c r="U77" s="51"/>
      <c r="V77" s="11"/>
    </row>
    <row r="78" spans="1:22" s="4" customFormat="1" ht="12.75">
      <c r="A78" s="97">
        <v>3237</v>
      </c>
      <c r="B78" s="41" t="s">
        <v>53</v>
      </c>
      <c r="C78" s="62"/>
      <c r="D78" s="51"/>
      <c r="E78" s="51"/>
      <c r="F78" s="51"/>
      <c r="G78" s="74"/>
      <c r="H78" s="51"/>
      <c r="I78" s="51"/>
      <c r="J78" s="44">
        <f t="shared" si="26"/>
        <v>32000</v>
      </c>
      <c r="K78" s="51">
        <v>0</v>
      </c>
      <c r="L78" s="240">
        <v>32000</v>
      </c>
      <c r="M78" s="85">
        <f t="shared" si="32"/>
        <v>111000</v>
      </c>
      <c r="N78" s="51">
        <f>19000+60000</f>
        <v>79000</v>
      </c>
      <c r="O78" s="51"/>
      <c r="P78" s="51"/>
      <c r="Q78" s="51">
        <v>32000</v>
      </c>
      <c r="R78" s="51"/>
      <c r="S78" s="51"/>
      <c r="T78" s="51"/>
      <c r="U78" s="51"/>
      <c r="V78" s="11"/>
    </row>
    <row r="79" spans="1:22" s="4" customFormat="1" ht="12.75">
      <c r="A79" s="97">
        <v>3239</v>
      </c>
      <c r="B79" s="41" t="s">
        <v>55</v>
      </c>
      <c r="C79" s="62"/>
      <c r="D79" s="51"/>
      <c r="E79" s="51"/>
      <c r="F79" s="51"/>
      <c r="G79" s="74"/>
      <c r="H79" s="51"/>
      <c r="I79" s="51"/>
      <c r="J79" s="44">
        <f t="shared" si="26"/>
        <v>0</v>
      </c>
      <c r="K79" s="51">
        <v>0</v>
      </c>
      <c r="L79" s="240"/>
      <c r="M79" s="85">
        <f t="shared" si="32"/>
        <v>13000</v>
      </c>
      <c r="N79" s="51">
        <v>13000</v>
      </c>
      <c r="O79" s="51"/>
      <c r="P79" s="51"/>
      <c r="Q79" s="51"/>
      <c r="R79" s="51"/>
      <c r="S79" s="51"/>
      <c r="T79" s="51"/>
      <c r="U79" s="51"/>
      <c r="V79" s="11"/>
    </row>
    <row r="80" spans="1:22" s="4" customFormat="1" ht="12.75">
      <c r="A80" s="56">
        <v>4</v>
      </c>
      <c r="B80" s="40" t="s">
        <v>30</v>
      </c>
      <c r="C80" s="49" t="e">
        <f>D80+E80+G80+P80+R80+S80+T80+U80</f>
        <v>#REF!</v>
      </c>
      <c r="D80" s="46" t="e">
        <f>SUM(D85)</f>
        <v>#REF!</v>
      </c>
      <c r="E80" s="46" t="e">
        <f>SUM(E85)</f>
        <v>#REF!</v>
      </c>
      <c r="F80" s="46" t="e">
        <f>SUM(F85)</f>
        <v>#REF!</v>
      </c>
      <c r="G80" s="46" t="e">
        <f>SUM(G85)</f>
        <v>#REF!</v>
      </c>
      <c r="H80" s="46"/>
      <c r="I80" s="46"/>
      <c r="J80" s="46">
        <f t="shared" si="26"/>
        <v>2010000</v>
      </c>
      <c r="K80" s="46">
        <f>SUM(K81+K85)</f>
        <v>0</v>
      </c>
      <c r="L80" s="238">
        <f>L81+L85</f>
        <v>660000</v>
      </c>
      <c r="M80" s="80">
        <f aca="true" t="shared" si="34" ref="M80:M99">SUM(N80:U80)</f>
        <v>2268000</v>
      </c>
      <c r="N80" s="46">
        <f>SUM(N81+N85)</f>
        <v>258000</v>
      </c>
      <c r="O80" s="46">
        <f aca="true" t="shared" si="35" ref="O80:U80">SUM(O85)</f>
        <v>0</v>
      </c>
      <c r="P80" s="46">
        <f t="shared" si="35"/>
        <v>0</v>
      </c>
      <c r="Q80" s="46">
        <f>Q81+Q85</f>
        <v>2010000</v>
      </c>
      <c r="R80" s="46">
        <f t="shared" si="35"/>
        <v>0</v>
      </c>
      <c r="S80" s="46">
        <f t="shared" si="35"/>
        <v>0</v>
      </c>
      <c r="T80" s="46">
        <f t="shared" si="35"/>
        <v>0</v>
      </c>
      <c r="U80" s="46">
        <f t="shared" si="35"/>
        <v>0</v>
      </c>
      <c r="V80" s="11"/>
    </row>
    <row r="81" spans="1:22" s="4" customFormat="1" ht="25.5">
      <c r="A81" s="56">
        <v>42</v>
      </c>
      <c r="B81" s="40" t="s">
        <v>31</v>
      </c>
      <c r="C81" s="49"/>
      <c r="D81" s="46"/>
      <c r="E81" s="46"/>
      <c r="F81" s="46"/>
      <c r="G81" s="46"/>
      <c r="H81" s="46"/>
      <c r="I81" s="46"/>
      <c r="J81" s="46">
        <f t="shared" si="26"/>
        <v>10000</v>
      </c>
      <c r="K81" s="46">
        <f>K82</f>
        <v>0</v>
      </c>
      <c r="L81" s="238">
        <f>L82</f>
        <v>10000</v>
      </c>
      <c r="M81" s="80">
        <f t="shared" si="34"/>
        <v>68000</v>
      </c>
      <c r="N81" s="46">
        <f>N82</f>
        <v>58000</v>
      </c>
      <c r="O81" s="46"/>
      <c r="P81" s="46"/>
      <c r="Q81" s="46">
        <f>Q82</f>
        <v>10000</v>
      </c>
      <c r="R81" s="46"/>
      <c r="S81" s="46"/>
      <c r="T81" s="46"/>
      <c r="U81" s="46"/>
      <c r="V81" s="11"/>
    </row>
    <row r="82" spans="1:22" ht="12.75">
      <c r="A82" s="57">
        <v>422</v>
      </c>
      <c r="B82" s="38" t="s">
        <v>29</v>
      </c>
      <c r="C82" s="50"/>
      <c r="D82" s="44"/>
      <c r="E82" s="44"/>
      <c r="F82" s="44"/>
      <c r="G82" s="44"/>
      <c r="H82" s="44"/>
      <c r="I82" s="44"/>
      <c r="J82" s="44">
        <f t="shared" si="26"/>
        <v>10000</v>
      </c>
      <c r="K82" s="44">
        <f>SUM(K83:K84)</f>
        <v>0</v>
      </c>
      <c r="L82" s="239">
        <f>SUM(L83:L84)</f>
        <v>10000</v>
      </c>
      <c r="M82" s="81">
        <f t="shared" si="34"/>
        <v>68000</v>
      </c>
      <c r="N82" s="44">
        <f>SUM(N83:N84)</f>
        <v>58000</v>
      </c>
      <c r="O82" s="44"/>
      <c r="P82" s="44"/>
      <c r="Q82" s="44">
        <f>SUM(Q83:Q84)</f>
        <v>10000</v>
      </c>
      <c r="R82" s="44"/>
      <c r="S82" s="44"/>
      <c r="T82" s="44"/>
      <c r="U82" s="44"/>
      <c r="V82" s="10"/>
    </row>
    <row r="83" spans="1:22" ht="12.75">
      <c r="A83" s="57">
        <v>4221</v>
      </c>
      <c r="B83" s="38" t="s">
        <v>64</v>
      </c>
      <c r="C83" s="50"/>
      <c r="D83" s="44"/>
      <c r="E83" s="44"/>
      <c r="F83" s="44"/>
      <c r="G83" s="44"/>
      <c r="H83" s="44"/>
      <c r="I83" s="44"/>
      <c r="J83" s="44">
        <f t="shared" si="26"/>
        <v>0</v>
      </c>
      <c r="K83" s="51">
        <v>0</v>
      </c>
      <c r="L83" s="240"/>
      <c r="M83" s="81">
        <f t="shared" si="34"/>
        <v>36000</v>
      </c>
      <c r="N83" s="51">
        <f>12000+6000+10000+8000</f>
        <v>36000</v>
      </c>
      <c r="O83" s="44"/>
      <c r="P83" s="44"/>
      <c r="Q83" s="44"/>
      <c r="R83" s="44"/>
      <c r="S83" s="44"/>
      <c r="T83" s="44"/>
      <c r="U83" s="44"/>
      <c r="V83" s="10"/>
    </row>
    <row r="84" spans="1:22" ht="12.75">
      <c r="A84" s="57">
        <v>4223</v>
      </c>
      <c r="B84" s="38" t="s">
        <v>81</v>
      </c>
      <c r="C84" s="50"/>
      <c r="D84" s="44"/>
      <c r="E84" s="44"/>
      <c r="F84" s="44"/>
      <c r="G84" s="44"/>
      <c r="H84" s="44"/>
      <c r="I84" s="44"/>
      <c r="J84" s="44">
        <f t="shared" si="26"/>
        <v>10000</v>
      </c>
      <c r="K84" s="51">
        <v>0</v>
      </c>
      <c r="L84" s="240">
        <v>10000</v>
      </c>
      <c r="M84" s="81">
        <f t="shared" si="34"/>
        <v>32000</v>
      </c>
      <c r="N84" s="51">
        <v>22000</v>
      </c>
      <c r="O84" s="44"/>
      <c r="P84" s="44"/>
      <c r="Q84" s="51">
        <v>10000</v>
      </c>
      <c r="R84" s="44"/>
      <c r="S84" s="44"/>
      <c r="T84" s="44"/>
      <c r="U84" s="44"/>
      <c r="V84" s="10"/>
    </row>
    <row r="85" spans="1:22" s="4" customFormat="1" ht="25.5">
      <c r="A85" s="56">
        <v>45</v>
      </c>
      <c r="B85" s="40" t="s">
        <v>66</v>
      </c>
      <c r="C85" s="49" t="e">
        <f>D85+E85+G85+P85+R85+S85+T85+U85</f>
        <v>#REF!</v>
      </c>
      <c r="D85" s="46" t="e">
        <f>SUM(#REF!+D86)</f>
        <v>#REF!</v>
      </c>
      <c r="E85" s="46" t="e">
        <f>SUM(#REF!+E86)</f>
        <v>#REF!</v>
      </c>
      <c r="F85" s="46" t="e">
        <f>SUM(#REF!+F86)</f>
        <v>#REF!</v>
      </c>
      <c r="G85" s="46" t="e">
        <f>SUM(#REF!+G86)</f>
        <v>#REF!</v>
      </c>
      <c r="H85" s="46"/>
      <c r="I85" s="46"/>
      <c r="J85" s="46">
        <f t="shared" si="26"/>
        <v>2000000</v>
      </c>
      <c r="K85" s="46">
        <f>SUM(K86)</f>
        <v>0</v>
      </c>
      <c r="L85" s="238">
        <f>L86</f>
        <v>650000</v>
      </c>
      <c r="M85" s="80">
        <f t="shared" si="34"/>
        <v>2200000</v>
      </c>
      <c r="N85" s="46">
        <f>SUM(N86)</f>
        <v>200000</v>
      </c>
      <c r="O85" s="46">
        <f aca="true" t="shared" si="36" ref="O85:U85">SUM(O86)</f>
        <v>0</v>
      </c>
      <c r="P85" s="46">
        <f t="shared" si="36"/>
        <v>0</v>
      </c>
      <c r="Q85" s="46">
        <f t="shared" si="36"/>
        <v>2000000</v>
      </c>
      <c r="R85" s="46">
        <f t="shared" si="36"/>
        <v>0</v>
      </c>
      <c r="S85" s="46">
        <f t="shared" si="36"/>
        <v>0</v>
      </c>
      <c r="T85" s="46">
        <f t="shared" si="36"/>
        <v>0</v>
      </c>
      <c r="U85" s="46">
        <f t="shared" si="36"/>
        <v>0</v>
      </c>
      <c r="V85" s="11"/>
    </row>
    <row r="86" spans="1:22" s="4" customFormat="1" ht="12.75">
      <c r="A86" s="57">
        <v>452</v>
      </c>
      <c r="B86" s="38" t="s">
        <v>68</v>
      </c>
      <c r="C86" s="50">
        <f>D86+E86+P86+Q86+R86+S86+T86+U86</f>
        <v>2000000</v>
      </c>
      <c r="D86" s="44">
        <f aca="true" t="shared" si="37" ref="D86:U86">SUM(D87)</f>
        <v>0</v>
      </c>
      <c r="E86" s="44">
        <f t="shared" si="37"/>
        <v>0</v>
      </c>
      <c r="F86" s="44"/>
      <c r="G86" s="44">
        <f t="shared" si="37"/>
        <v>500000</v>
      </c>
      <c r="H86" s="44"/>
      <c r="I86" s="44"/>
      <c r="J86" s="44">
        <f t="shared" si="26"/>
        <v>2000000</v>
      </c>
      <c r="K86" s="44">
        <f t="shared" si="37"/>
        <v>0</v>
      </c>
      <c r="L86" s="239">
        <f>L87</f>
        <v>650000</v>
      </c>
      <c r="M86" s="81">
        <f t="shared" si="34"/>
        <v>2200000</v>
      </c>
      <c r="N86" s="44">
        <f t="shared" si="37"/>
        <v>200000</v>
      </c>
      <c r="O86" s="44">
        <f t="shared" si="37"/>
        <v>0</v>
      </c>
      <c r="P86" s="44">
        <f t="shared" si="37"/>
        <v>0</v>
      </c>
      <c r="Q86" s="44">
        <f t="shared" si="37"/>
        <v>2000000</v>
      </c>
      <c r="R86" s="44">
        <f t="shared" si="37"/>
        <v>0</v>
      </c>
      <c r="S86" s="44">
        <f t="shared" si="37"/>
        <v>0</v>
      </c>
      <c r="T86" s="44">
        <f t="shared" si="37"/>
        <v>0</v>
      </c>
      <c r="U86" s="44">
        <f t="shared" si="37"/>
        <v>0</v>
      </c>
      <c r="V86" s="11"/>
    </row>
    <row r="87" spans="1:22" s="4" customFormat="1" ht="12.75">
      <c r="A87" s="57">
        <v>4521</v>
      </c>
      <c r="B87" s="38" t="s">
        <v>68</v>
      </c>
      <c r="C87" s="50">
        <f>D87+E87+P87+Q87+R87+S87+T87+U87</f>
        <v>2000000</v>
      </c>
      <c r="D87" s="44">
        <v>0</v>
      </c>
      <c r="E87" s="44"/>
      <c r="F87" s="44"/>
      <c r="G87" s="44">
        <v>500000</v>
      </c>
      <c r="H87" s="44"/>
      <c r="I87" s="44"/>
      <c r="J87" s="44">
        <f t="shared" si="26"/>
        <v>2000000</v>
      </c>
      <c r="K87" s="51">
        <v>0</v>
      </c>
      <c r="L87" s="240">
        <v>650000</v>
      </c>
      <c r="M87" s="81">
        <f t="shared" si="34"/>
        <v>2200000</v>
      </c>
      <c r="N87" s="51">
        <v>200000</v>
      </c>
      <c r="O87" s="44"/>
      <c r="P87" s="44"/>
      <c r="Q87" s="51">
        <v>2000000</v>
      </c>
      <c r="R87" s="44"/>
      <c r="S87" s="44"/>
      <c r="T87" s="44"/>
      <c r="U87" s="44"/>
      <c r="V87" s="11"/>
    </row>
    <row r="88" spans="1:22" s="4" customFormat="1" ht="12.75">
      <c r="A88" s="37" t="s">
        <v>114</v>
      </c>
      <c r="B88" s="39" t="s">
        <v>113</v>
      </c>
      <c r="C88" s="50"/>
      <c r="D88" s="44"/>
      <c r="E88" s="44"/>
      <c r="F88" s="44"/>
      <c r="G88" s="44"/>
      <c r="H88" s="44"/>
      <c r="I88" s="44"/>
      <c r="J88" s="46">
        <f t="shared" si="26"/>
        <v>0</v>
      </c>
      <c r="K88" s="48">
        <f>K89+K94</f>
        <v>0</v>
      </c>
      <c r="L88" s="237"/>
      <c r="M88" s="79">
        <f t="shared" si="34"/>
        <v>387000</v>
      </c>
      <c r="N88" s="48">
        <f>N89+N94</f>
        <v>387000</v>
      </c>
      <c r="O88" s="48">
        <f>O89+O94</f>
        <v>0</v>
      </c>
      <c r="P88" s="48">
        <f aca="true" t="shared" si="38" ref="P88:U88">P89+P94</f>
        <v>0</v>
      </c>
      <c r="Q88" s="48">
        <f t="shared" si="38"/>
        <v>0</v>
      </c>
      <c r="R88" s="48">
        <f t="shared" si="38"/>
        <v>0</v>
      </c>
      <c r="S88" s="48">
        <f t="shared" si="38"/>
        <v>0</v>
      </c>
      <c r="T88" s="48">
        <f t="shared" si="38"/>
        <v>0</v>
      </c>
      <c r="U88" s="48">
        <f t="shared" si="38"/>
        <v>0</v>
      </c>
      <c r="V88" s="11"/>
    </row>
    <row r="89" spans="1:22" s="4" customFormat="1" ht="12.75">
      <c r="A89" s="56">
        <v>3</v>
      </c>
      <c r="B89" s="40" t="s">
        <v>18</v>
      </c>
      <c r="C89" s="49"/>
      <c r="D89" s="46"/>
      <c r="E89" s="46"/>
      <c r="F89" s="46"/>
      <c r="G89" s="46"/>
      <c r="H89" s="46"/>
      <c r="I89" s="46"/>
      <c r="J89" s="46">
        <f t="shared" si="26"/>
        <v>0</v>
      </c>
      <c r="K89" s="46">
        <f>K90</f>
        <v>0</v>
      </c>
      <c r="L89" s="238"/>
      <c r="M89" s="80">
        <f t="shared" si="34"/>
        <v>79000</v>
      </c>
      <c r="N89" s="46">
        <f>N90</f>
        <v>79000</v>
      </c>
      <c r="O89" s="46">
        <f aca="true" t="shared" si="39" ref="O89:U90">O90</f>
        <v>0</v>
      </c>
      <c r="P89" s="46">
        <f t="shared" si="39"/>
        <v>0</v>
      </c>
      <c r="Q89" s="46">
        <f t="shared" si="39"/>
        <v>0</v>
      </c>
      <c r="R89" s="46">
        <f t="shared" si="39"/>
        <v>0</v>
      </c>
      <c r="S89" s="46">
        <f t="shared" si="39"/>
        <v>0</v>
      </c>
      <c r="T89" s="46">
        <f t="shared" si="39"/>
        <v>0</v>
      </c>
      <c r="U89" s="46">
        <f t="shared" si="39"/>
        <v>0</v>
      </c>
      <c r="V89" s="11"/>
    </row>
    <row r="90" spans="1:22" s="4" customFormat="1" ht="12.75">
      <c r="A90" s="56">
        <v>32</v>
      </c>
      <c r="B90" s="40" t="s">
        <v>23</v>
      </c>
      <c r="C90" s="49"/>
      <c r="D90" s="46"/>
      <c r="E90" s="46"/>
      <c r="F90" s="46"/>
      <c r="G90" s="46"/>
      <c r="H90" s="46"/>
      <c r="I90" s="46"/>
      <c r="J90" s="46">
        <f t="shared" si="26"/>
        <v>0</v>
      </c>
      <c r="K90" s="46">
        <f>K91</f>
        <v>0</v>
      </c>
      <c r="L90" s="238"/>
      <c r="M90" s="80">
        <f t="shared" si="34"/>
        <v>79000</v>
      </c>
      <c r="N90" s="46">
        <f>N91</f>
        <v>79000</v>
      </c>
      <c r="O90" s="46">
        <f t="shared" si="39"/>
        <v>0</v>
      </c>
      <c r="P90" s="46">
        <f t="shared" si="39"/>
        <v>0</v>
      </c>
      <c r="Q90" s="46">
        <f t="shared" si="39"/>
        <v>0</v>
      </c>
      <c r="R90" s="46">
        <f t="shared" si="39"/>
        <v>0</v>
      </c>
      <c r="S90" s="46">
        <f t="shared" si="39"/>
        <v>0</v>
      </c>
      <c r="T90" s="46">
        <f t="shared" si="39"/>
        <v>0</v>
      </c>
      <c r="U90" s="46">
        <f t="shared" si="39"/>
        <v>0</v>
      </c>
      <c r="V90" s="11"/>
    </row>
    <row r="91" spans="1:22" ht="12.75">
      <c r="A91" s="57">
        <v>323</v>
      </c>
      <c r="B91" s="38" t="s">
        <v>26</v>
      </c>
      <c r="C91" s="50"/>
      <c r="D91" s="44"/>
      <c r="E91" s="44"/>
      <c r="F91" s="44"/>
      <c r="G91" s="44"/>
      <c r="H91" s="44"/>
      <c r="I91" s="44"/>
      <c r="J91" s="44">
        <f t="shared" si="26"/>
        <v>0</v>
      </c>
      <c r="K91" s="44">
        <f>SUM(K92:K93)</f>
        <v>0</v>
      </c>
      <c r="L91" s="239"/>
      <c r="M91" s="81">
        <f t="shared" si="34"/>
        <v>79000</v>
      </c>
      <c r="N91" s="44">
        <f>SUM(N92:N93)</f>
        <v>79000</v>
      </c>
      <c r="O91" s="44">
        <f aca="true" t="shared" si="40" ref="O91:U91">SUM(O92:O93)</f>
        <v>0</v>
      </c>
      <c r="P91" s="44">
        <f t="shared" si="40"/>
        <v>0</v>
      </c>
      <c r="Q91" s="44">
        <f t="shared" si="40"/>
        <v>0</v>
      </c>
      <c r="R91" s="44">
        <f t="shared" si="40"/>
        <v>0</v>
      </c>
      <c r="S91" s="44">
        <f t="shared" si="40"/>
        <v>0</v>
      </c>
      <c r="T91" s="44">
        <f t="shared" si="40"/>
        <v>0</v>
      </c>
      <c r="U91" s="44">
        <f t="shared" si="40"/>
        <v>0</v>
      </c>
      <c r="V91" s="10"/>
    </row>
    <row r="92" spans="1:22" ht="12.75">
      <c r="A92" s="57">
        <v>3232</v>
      </c>
      <c r="B92" s="38" t="s">
        <v>50</v>
      </c>
      <c r="C92" s="50"/>
      <c r="D92" s="44"/>
      <c r="E92" s="44"/>
      <c r="F92" s="44"/>
      <c r="G92" s="44"/>
      <c r="H92" s="44"/>
      <c r="I92" s="44"/>
      <c r="J92" s="44">
        <f t="shared" si="26"/>
        <v>0</v>
      </c>
      <c r="K92" s="51">
        <v>0</v>
      </c>
      <c r="L92" s="240"/>
      <c r="M92" s="81">
        <f t="shared" si="34"/>
        <v>10000</v>
      </c>
      <c r="N92" s="51">
        <v>10000</v>
      </c>
      <c r="O92" s="44"/>
      <c r="P92" s="44"/>
      <c r="Q92" s="52"/>
      <c r="R92" s="44"/>
      <c r="S92" s="44"/>
      <c r="T92" s="44"/>
      <c r="U92" s="44"/>
      <c r="V92" s="10"/>
    </row>
    <row r="93" spans="1:22" s="4" customFormat="1" ht="12.75">
      <c r="A93" s="57">
        <v>3237</v>
      </c>
      <c r="B93" s="38" t="s">
        <v>53</v>
      </c>
      <c r="C93" s="50"/>
      <c r="D93" s="44"/>
      <c r="E93" s="44"/>
      <c r="F93" s="44"/>
      <c r="G93" s="44"/>
      <c r="H93" s="44"/>
      <c r="I93" s="44"/>
      <c r="J93" s="44">
        <f t="shared" si="26"/>
        <v>0</v>
      </c>
      <c r="K93" s="51">
        <v>0</v>
      </c>
      <c r="L93" s="240"/>
      <c r="M93" s="81">
        <f t="shared" si="34"/>
        <v>69000</v>
      </c>
      <c r="N93" s="51">
        <v>69000</v>
      </c>
      <c r="O93" s="44"/>
      <c r="P93" s="44"/>
      <c r="Q93" s="52"/>
      <c r="R93" s="44"/>
      <c r="S93" s="44"/>
      <c r="T93" s="44"/>
      <c r="U93" s="44"/>
      <c r="V93" s="11"/>
    </row>
    <row r="94" spans="1:22" s="4" customFormat="1" ht="12.75">
      <c r="A94" s="56">
        <v>4</v>
      </c>
      <c r="B94" s="40" t="s">
        <v>30</v>
      </c>
      <c r="C94" s="49"/>
      <c r="D94" s="46"/>
      <c r="E94" s="46"/>
      <c r="F94" s="46"/>
      <c r="G94" s="46"/>
      <c r="H94" s="46"/>
      <c r="I94" s="46"/>
      <c r="J94" s="46">
        <f t="shared" si="26"/>
        <v>0</v>
      </c>
      <c r="K94" s="55">
        <f>K95</f>
        <v>0</v>
      </c>
      <c r="L94" s="243"/>
      <c r="M94" s="80">
        <f t="shared" si="34"/>
        <v>308000</v>
      </c>
      <c r="N94" s="55">
        <f>N95</f>
        <v>308000</v>
      </c>
      <c r="O94" s="55">
        <f aca="true" t="shared" si="41" ref="O94:U95">O95</f>
        <v>0</v>
      </c>
      <c r="P94" s="55">
        <f t="shared" si="41"/>
        <v>0</v>
      </c>
      <c r="Q94" s="55">
        <f t="shared" si="41"/>
        <v>0</v>
      </c>
      <c r="R94" s="55">
        <f t="shared" si="41"/>
        <v>0</v>
      </c>
      <c r="S94" s="55">
        <f t="shared" si="41"/>
        <v>0</v>
      </c>
      <c r="T94" s="55">
        <f t="shared" si="41"/>
        <v>0</v>
      </c>
      <c r="U94" s="55">
        <f t="shared" si="41"/>
        <v>0</v>
      </c>
      <c r="V94" s="11"/>
    </row>
    <row r="95" spans="1:22" s="4" customFormat="1" ht="25.5">
      <c r="A95" s="56">
        <v>42</v>
      </c>
      <c r="B95" s="40" t="s">
        <v>31</v>
      </c>
      <c r="C95" s="49"/>
      <c r="D95" s="46"/>
      <c r="E95" s="46"/>
      <c r="F95" s="46"/>
      <c r="G95" s="46"/>
      <c r="H95" s="46"/>
      <c r="I95" s="46"/>
      <c r="J95" s="46">
        <f t="shared" si="26"/>
        <v>0</v>
      </c>
      <c r="K95" s="55">
        <f>K96</f>
        <v>0</v>
      </c>
      <c r="L95" s="243"/>
      <c r="M95" s="80">
        <f t="shared" si="34"/>
        <v>308000</v>
      </c>
      <c r="N95" s="55">
        <f>N96</f>
        <v>308000</v>
      </c>
      <c r="O95" s="55">
        <f t="shared" si="41"/>
        <v>0</v>
      </c>
      <c r="P95" s="55">
        <f t="shared" si="41"/>
        <v>0</v>
      </c>
      <c r="Q95" s="55">
        <f t="shared" si="41"/>
        <v>0</v>
      </c>
      <c r="R95" s="55">
        <f t="shared" si="41"/>
        <v>0</v>
      </c>
      <c r="S95" s="55">
        <f t="shared" si="41"/>
        <v>0</v>
      </c>
      <c r="T95" s="55">
        <f t="shared" si="41"/>
        <v>0</v>
      </c>
      <c r="U95" s="55">
        <f t="shared" si="41"/>
        <v>0</v>
      </c>
      <c r="V95" s="11"/>
    </row>
    <row r="96" spans="1:22" s="4" customFormat="1" ht="12.75">
      <c r="A96" s="57">
        <v>422</v>
      </c>
      <c r="B96" s="38" t="s">
        <v>29</v>
      </c>
      <c r="C96" s="50"/>
      <c r="D96" s="44"/>
      <c r="E96" s="44"/>
      <c r="F96" s="44"/>
      <c r="G96" s="44"/>
      <c r="H96" s="44"/>
      <c r="I96" s="44"/>
      <c r="J96" s="44">
        <f t="shared" si="26"/>
        <v>0</v>
      </c>
      <c r="K96" s="51">
        <f>SUM(K97:K98)</f>
        <v>0</v>
      </c>
      <c r="L96" s="240"/>
      <c r="M96" s="81">
        <f t="shared" si="34"/>
        <v>308000</v>
      </c>
      <c r="N96" s="51">
        <f>SUM(N97:N98)</f>
        <v>308000</v>
      </c>
      <c r="O96" s="51">
        <f aca="true" t="shared" si="42" ref="O96:U96">SUM(O97:O98)</f>
        <v>0</v>
      </c>
      <c r="P96" s="51">
        <f t="shared" si="42"/>
        <v>0</v>
      </c>
      <c r="Q96" s="51">
        <f t="shared" si="42"/>
        <v>0</v>
      </c>
      <c r="R96" s="51">
        <f t="shared" si="42"/>
        <v>0</v>
      </c>
      <c r="S96" s="51">
        <f t="shared" si="42"/>
        <v>0</v>
      </c>
      <c r="T96" s="51">
        <f t="shared" si="42"/>
        <v>0</v>
      </c>
      <c r="U96" s="51">
        <f t="shared" si="42"/>
        <v>0</v>
      </c>
      <c r="V96" s="11"/>
    </row>
    <row r="97" spans="1:22" s="4" customFormat="1" ht="12.75">
      <c r="A97" s="57">
        <v>4221</v>
      </c>
      <c r="B97" s="38" t="s">
        <v>64</v>
      </c>
      <c r="C97" s="50"/>
      <c r="D97" s="44"/>
      <c r="E97" s="44"/>
      <c r="F97" s="44"/>
      <c r="G97" s="44"/>
      <c r="H97" s="44"/>
      <c r="I97" s="44"/>
      <c r="J97" s="44">
        <f t="shared" si="26"/>
        <v>0</v>
      </c>
      <c r="K97" s="51">
        <v>0</v>
      </c>
      <c r="L97" s="240"/>
      <c r="M97" s="81">
        <f t="shared" si="34"/>
        <v>3000</v>
      </c>
      <c r="N97" s="51">
        <v>3000</v>
      </c>
      <c r="O97" s="44"/>
      <c r="P97" s="44"/>
      <c r="Q97" s="52"/>
      <c r="R97" s="44"/>
      <c r="S97" s="44"/>
      <c r="T97" s="44"/>
      <c r="U97" s="44"/>
      <c r="V97" s="11"/>
    </row>
    <row r="98" spans="1:22" s="4" customFormat="1" ht="12.75">
      <c r="A98" s="57">
        <v>4227</v>
      </c>
      <c r="B98" s="38" t="s">
        <v>65</v>
      </c>
      <c r="C98" s="50"/>
      <c r="D98" s="44"/>
      <c r="E98" s="44"/>
      <c r="F98" s="44"/>
      <c r="G98" s="44"/>
      <c r="H98" s="44"/>
      <c r="I98" s="44"/>
      <c r="J98" s="44">
        <f t="shared" si="26"/>
        <v>0</v>
      </c>
      <c r="K98" s="51">
        <v>0</v>
      </c>
      <c r="L98" s="240"/>
      <c r="M98" s="81">
        <f t="shared" si="34"/>
        <v>305000</v>
      </c>
      <c r="N98" s="51">
        <v>305000</v>
      </c>
      <c r="O98" s="44"/>
      <c r="P98" s="44"/>
      <c r="Q98" s="52"/>
      <c r="R98" s="44"/>
      <c r="S98" s="44"/>
      <c r="T98" s="44"/>
      <c r="U98" s="44"/>
      <c r="V98" s="11"/>
    </row>
    <row r="99" spans="1:22" s="4" customFormat="1" ht="12.75">
      <c r="A99" s="37" t="s">
        <v>93</v>
      </c>
      <c r="B99" s="39" t="s">
        <v>87</v>
      </c>
      <c r="C99" s="47">
        <f>SUM(D99:K99)</f>
        <v>39000</v>
      </c>
      <c r="D99" s="48">
        <f>D107</f>
        <v>39000</v>
      </c>
      <c r="E99" s="48">
        <f>E107</f>
        <v>0</v>
      </c>
      <c r="F99" s="48"/>
      <c r="G99" s="48">
        <f>G107</f>
        <v>0</v>
      </c>
      <c r="H99" s="48"/>
      <c r="I99" s="48"/>
      <c r="J99" s="46">
        <f t="shared" si="26"/>
        <v>0</v>
      </c>
      <c r="K99" s="48">
        <f>K100+K107</f>
        <v>0</v>
      </c>
      <c r="L99" s="237"/>
      <c r="M99" s="79">
        <f t="shared" si="34"/>
        <v>195000</v>
      </c>
      <c r="N99" s="48">
        <f>N100+N107</f>
        <v>195000</v>
      </c>
      <c r="O99" s="48">
        <f aca="true" t="shared" si="43" ref="O99:U99">O107</f>
        <v>0</v>
      </c>
      <c r="P99" s="48">
        <f t="shared" si="43"/>
        <v>0</v>
      </c>
      <c r="Q99" s="48">
        <f t="shared" si="43"/>
        <v>0</v>
      </c>
      <c r="R99" s="48">
        <f t="shared" si="43"/>
        <v>0</v>
      </c>
      <c r="S99" s="48">
        <f t="shared" si="43"/>
        <v>0</v>
      </c>
      <c r="T99" s="48">
        <f t="shared" si="43"/>
        <v>0</v>
      </c>
      <c r="U99" s="48">
        <f t="shared" si="43"/>
        <v>0</v>
      </c>
      <c r="V99" s="11"/>
    </row>
    <row r="100" spans="1:22" s="4" customFormat="1" ht="12.75">
      <c r="A100" s="98">
        <v>3</v>
      </c>
      <c r="B100" s="42" t="s">
        <v>18</v>
      </c>
      <c r="C100" s="94"/>
      <c r="D100" s="55"/>
      <c r="E100" s="55"/>
      <c r="F100" s="55"/>
      <c r="G100" s="55"/>
      <c r="H100" s="55"/>
      <c r="I100" s="55"/>
      <c r="J100" s="46">
        <f t="shared" si="26"/>
        <v>0</v>
      </c>
      <c r="K100" s="55">
        <f>K101</f>
        <v>0</v>
      </c>
      <c r="L100" s="243"/>
      <c r="M100" s="99">
        <f aca="true" t="shared" si="44" ref="M100:M106">SUM(N100:U100)</f>
        <v>140000</v>
      </c>
      <c r="N100" s="55">
        <f>N101</f>
        <v>140000</v>
      </c>
      <c r="O100" s="55">
        <f aca="true" t="shared" si="45" ref="O100:U100">O101</f>
        <v>0</v>
      </c>
      <c r="P100" s="55">
        <f t="shared" si="45"/>
        <v>0</v>
      </c>
      <c r="Q100" s="55">
        <f t="shared" si="45"/>
        <v>0</v>
      </c>
      <c r="R100" s="55">
        <f t="shared" si="45"/>
        <v>0</v>
      </c>
      <c r="S100" s="55">
        <f t="shared" si="45"/>
        <v>0</v>
      </c>
      <c r="T100" s="55">
        <f t="shared" si="45"/>
        <v>0</v>
      </c>
      <c r="U100" s="55">
        <f t="shared" si="45"/>
        <v>0</v>
      </c>
      <c r="V100" s="11"/>
    </row>
    <row r="101" spans="1:22" s="4" customFormat="1" ht="12.75">
      <c r="A101" s="98">
        <v>32</v>
      </c>
      <c r="B101" s="42" t="s">
        <v>23</v>
      </c>
      <c r="C101" s="94"/>
      <c r="D101" s="55"/>
      <c r="E101" s="55"/>
      <c r="F101" s="55"/>
      <c r="G101" s="55"/>
      <c r="H101" s="55"/>
      <c r="I101" s="55"/>
      <c r="J101" s="46">
        <f t="shared" si="26"/>
        <v>0</v>
      </c>
      <c r="K101" s="55">
        <f>K102+K105</f>
        <v>0</v>
      </c>
      <c r="L101" s="243"/>
      <c r="M101" s="99">
        <f t="shared" si="44"/>
        <v>140000</v>
      </c>
      <c r="N101" s="55">
        <f>N102+N105</f>
        <v>140000</v>
      </c>
      <c r="O101" s="55">
        <f aca="true" t="shared" si="46" ref="O101:U101">O102+O105</f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11"/>
    </row>
    <row r="102" spans="1:22" s="4" customFormat="1" ht="12.75">
      <c r="A102" s="97">
        <v>322</v>
      </c>
      <c r="B102" s="41" t="s">
        <v>25</v>
      </c>
      <c r="C102" s="61"/>
      <c r="D102" s="51"/>
      <c r="E102" s="51"/>
      <c r="F102" s="51"/>
      <c r="G102" s="51"/>
      <c r="H102" s="51"/>
      <c r="I102" s="51"/>
      <c r="J102" s="44">
        <f t="shared" si="26"/>
        <v>0</v>
      </c>
      <c r="K102" s="51">
        <f>SUM(K103:K104)</f>
        <v>0</v>
      </c>
      <c r="L102" s="240"/>
      <c r="M102" s="85">
        <f t="shared" si="44"/>
        <v>20000</v>
      </c>
      <c r="N102" s="51">
        <f>SUM(N103:N104)</f>
        <v>20000</v>
      </c>
      <c r="O102" s="51">
        <f aca="true" t="shared" si="47" ref="O102:U102">SUM(O103:O104)</f>
        <v>0</v>
      </c>
      <c r="P102" s="51">
        <f t="shared" si="47"/>
        <v>0</v>
      </c>
      <c r="Q102" s="51">
        <f t="shared" si="47"/>
        <v>0</v>
      </c>
      <c r="R102" s="51">
        <f t="shared" si="47"/>
        <v>0</v>
      </c>
      <c r="S102" s="51">
        <f t="shared" si="47"/>
        <v>0</v>
      </c>
      <c r="T102" s="51">
        <f t="shared" si="47"/>
        <v>0</v>
      </c>
      <c r="U102" s="51">
        <f t="shared" si="47"/>
        <v>0</v>
      </c>
      <c r="V102" s="11"/>
    </row>
    <row r="103" spans="1:22" s="4" customFormat="1" ht="12.75">
      <c r="A103" s="97">
        <v>3221</v>
      </c>
      <c r="B103" s="41" t="s">
        <v>45</v>
      </c>
      <c r="C103" s="61"/>
      <c r="D103" s="51"/>
      <c r="E103" s="51"/>
      <c r="F103" s="51"/>
      <c r="G103" s="51"/>
      <c r="H103" s="51"/>
      <c r="I103" s="51"/>
      <c r="J103" s="44">
        <f t="shared" si="26"/>
        <v>0</v>
      </c>
      <c r="K103" s="51">
        <v>0</v>
      </c>
      <c r="L103" s="240"/>
      <c r="M103" s="85">
        <f t="shared" si="44"/>
        <v>15000</v>
      </c>
      <c r="N103" s="51">
        <v>15000</v>
      </c>
      <c r="O103" s="51"/>
      <c r="P103" s="51"/>
      <c r="Q103" s="51"/>
      <c r="R103" s="51"/>
      <c r="S103" s="51"/>
      <c r="T103" s="51"/>
      <c r="U103" s="51"/>
      <c r="V103" s="11"/>
    </row>
    <row r="104" spans="1:22" s="4" customFormat="1" ht="12.75">
      <c r="A104" s="97">
        <v>3225</v>
      </c>
      <c r="B104" s="41" t="s">
        <v>48</v>
      </c>
      <c r="C104" s="61"/>
      <c r="D104" s="51"/>
      <c r="E104" s="51"/>
      <c r="F104" s="51"/>
      <c r="G104" s="51"/>
      <c r="H104" s="51"/>
      <c r="I104" s="51"/>
      <c r="J104" s="44">
        <f t="shared" si="26"/>
        <v>0</v>
      </c>
      <c r="K104" s="51">
        <v>0</v>
      </c>
      <c r="L104" s="240"/>
      <c r="M104" s="85">
        <f t="shared" si="44"/>
        <v>5000</v>
      </c>
      <c r="N104" s="51">
        <v>5000</v>
      </c>
      <c r="O104" s="51"/>
      <c r="P104" s="51"/>
      <c r="Q104" s="51"/>
      <c r="R104" s="51"/>
      <c r="S104" s="51"/>
      <c r="T104" s="51"/>
      <c r="U104" s="51"/>
      <c r="V104" s="11"/>
    </row>
    <row r="105" spans="1:22" s="4" customFormat="1" ht="12.75">
      <c r="A105" s="97">
        <v>323</v>
      </c>
      <c r="B105" s="41" t="s">
        <v>26</v>
      </c>
      <c r="C105" s="61"/>
      <c r="D105" s="51"/>
      <c r="E105" s="51"/>
      <c r="F105" s="51"/>
      <c r="G105" s="51"/>
      <c r="H105" s="51"/>
      <c r="I105" s="51"/>
      <c r="J105" s="44">
        <f t="shared" si="26"/>
        <v>0</v>
      </c>
      <c r="K105" s="51">
        <f>SUM(K106)</f>
        <v>0</v>
      </c>
      <c r="L105" s="240"/>
      <c r="M105" s="85">
        <f t="shared" si="44"/>
        <v>120000</v>
      </c>
      <c r="N105" s="51">
        <f>SUM(N106)</f>
        <v>120000</v>
      </c>
      <c r="O105" s="51"/>
      <c r="P105" s="51"/>
      <c r="Q105" s="51"/>
      <c r="R105" s="51"/>
      <c r="S105" s="51"/>
      <c r="T105" s="51"/>
      <c r="U105" s="51"/>
      <c r="V105" s="11"/>
    </row>
    <row r="106" spans="1:22" s="4" customFormat="1" ht="12.75">
      <c r="A106" s="97">
        <v>3232</v>
      </c>
      <c r="B106" s="41" t="s">
        <v>50</v>
      </c>
      <c r="C106" s="61"/>
      <c r="D106" s="51"/>
      <c r="E106" s="51"/>
      <c r="F106" s="51"/>
      <c r="G106" s="51"/>
      <c r="H106" s="51"/>
      <c r="I106" s="51"/>
      <c r="J106" s="44">
        <f t="shared" si="26"/>
        <v>0</v>
      </c>
      <c r="K106" s="51">
        <v>0</v>
      </c>
      <c r="L106" s="240"/>
      <c r="M106" s="85">
        <f t="shared" si="44"/>
        <v>120000</v>
      </c>
      <c r="N106" s="51">
        <v>120000</v>
      </c>
      <c r="O106" s="51"/>
      <c r="P106" s="51"/>
      <c r="Q106" s="51"/>
      <c r="R106" s="51"/>
      <c r="S106" s="51"/>
      <c r="T106" s="51"/>
      <c r="U106" s="51"/>
      <c r="V106" s="11"/>
    </row>
    <row r="107" spans="1:22" s="4" customFormat="1" ht="12.75">
      <c r="A107" s="56">
        <v>4</v>
      </c>
      <c r="B107" s="42" t="s">
        <v>30</v>
      </c>
      <c r="C107" s="49">
        <f>SUM(D107:K107)</f>
        <v>39000</v>
      </c>
      <c r="D107" s="46">
        <f aca="true" t="shared" si="48" ref="D107:G108">D108</f>
        <v>39000</v>
      </c>
      <c r="E107" s="46">
        <f t="shared" si="48"/>
        <v>0</v>
      </c>
      <c r="F107" s="46"/>
      <c r="G107" s="46">
        <f t="shared" si="48"/>
        <v>0</v>
      </c>
      <c r="H107" s="46"/>
      <c r="I107" s="46"/>
      <c r="J107" s="46">
        <f t="shared" si="26"/>
        <v>0</v>
      </c>
      <c r="K107" s="46">
        <f>K108</f>
        <v>0</v>
      </c>
      <c r="L107" s="238"/>
      <c r="M107" s="80">
        <f aca="true" t="shared" si="49" ref="M107:M116">SUM(N107:U107)</f>
        <v>55000</v>
      </c>
      <c r="N107" s="46">
        <f>N108</f>
        <v>55000</v>
      </c>
      <c r="O107" s="46">
        <f aca="true" t="shared" si="50" ref="O107:U108">O108</f>
        <v>0</v>
      </c>
      <c r="P107" s="46">
        <f t="shared" si="50"/>
        <v>0</v>
      </c>
      <c r="Q107" s="46">
        <f t="shared" si="50"/>
        <v>0</v>
      </c>
      <c r="R107" s="46">
        <f t="shared" si="50"/>
        <v>0</v>
      </c>
      <c r="S107" s="46">
        <f t="shared" si="50"/>
        <v>0</v>
      </c>
      <c r="T107" s="46">
        <f t="shared" si="50"/>
        <v>0</v>
      </c>
      <c r="U107" s="46">
        <f t="shared" si="50"/>
        <v>0</v>
      </c>
      <c r="V107" s="11"/>
    </row>
    <row r="108" spans="1:22" s="4" customFormat="1" ht="25.5">
      <c r="A108" s="56">
        <v>42</v>
      </c>
      <c r="B108" s="42" t="s">
        <v>31</v>
      </c>
      <c r="C108" s="49">
        <f>SUM(D108:K108)</f>
        <v>39000</v>
      </c>
      <c r="D108" s="46">
        <f t="shared" si="48"/>
        <v>39000</v>
      </c>
      <c r="E108" s="46">
        <f t="shared" si="48"/>
        <v>0</v>
      </c>
      <c r="F108" s="46"/>
      <c r="G108" s="46">
        <f t="shared" si="48"/>
        <v>0</v>
      </c>
      <c r="H108" s="46"/>
      <c r="I108" s="46"/>
      <c r="J108" s="46">
        <f t="shared" si="26"/>
        <v>0</v>
      </c>
      <c r="K108" s="46">
        <f>K109</f>
        <v>0</v>
      </c>
      <c r="L108" s="238"/>
      <c r="M108" s="80">
        <f t="shared" si="49"/>
        <v>55000</v>
      </c>
      <c r="N108" s="46">
        <f>N109</f>
        <v>55000</v>
      </c>
      <c r="O108" s="46">
        <f t="shared" si="50"/>
        <v>0</v>
      </c>
      <c r="P108" s="46">
        <f t="shared" si="50"/>
        <v>0</v>
      </c>
      <c r="Q108" s="46">
        <f t="shared" si="50"/>
        <v>0</v>
      </c>
      <c r="R108" s="46">
        <f t="shared" si="50"/>
        <v>0</v>
      </c>
      <c r="S108" s="46">
        <f t="shared" si="50"/>
        <v>0</v>
      </c>
      <c r="T108" s="46">
        <f t="shared" si="50"/>
        <v>0</v>
      </c>
      <c r="U108" s="46">
        <f t="shared" si="50"/>
        <v>0</v>
      </c>
      <c r="V108" s="11"/>
    </row>
    <row r="109" spans="1:22" s="4" customFormat="1" ht="12.75">
      <c r="A109" s="57">
        <v>422</v>
      </c>
      <c r="B109" s="41" t="s">
        <v>29</v>
      </c>
      <c r="C109" s="50">
        <f>SUM(D109:K109)</f>
        <v>39000</v>
      </c>
      <c r="D109" s="44">
        <f>D110+D111</f>
        <v>39000</v>
      </c>
      <c r="E109" s="44">
        <f>E111</f>
        <v>0</v>
      </c>
      <c r="F109" s="44"/>
      <c r="G109" s="44">
        <f>G111</f>
        <v>0</v>
      </c>
      <c r="H109" s="44"/>
      <c r="I109" s="44"/>
      <c r="J109" s="44">
        <f t="shared" si="26"/>
        <v>0</v>
      </c>
      <c r="K109" s="44">
        <f>SUM(K110:K111)</f>
        <v>0</v>
      </c>
      <c r="L109" s="239"/>
      <c r="M109" s="81">
        <f t="shared" si="49"/>
        <v>55000</v>
      </c>
      <c r="N109" s="44">
        <f>SUM(N110:N111)</f>
        <v>55000</v>
      </c>
      <c r="O109" s="44">
        <f aca="true" t="shared" si="51" ref="O109:U109">O111</f>
        <v>0</v>
      </c>
      <c r="P109" s="44">
        <f t="shared" si="51"/>
        <v>0</v>
      </c>
      <c r="Q109" s="44">
        <f t="shared" si="51"/>
        <v>0</v>
      </c>
      <c r="R109" s="44">
        <f t="shared" si="51"/>
        <v>0</v>
      </c>
      <c r="S109" s="44">
        <f t="shared" si="51"/>
        <v>0</v>
      </c>
      <c r="T109" s="44">
        <f t="shared" si="51"/>
        <v>0</v>
      </c>
      <c r="U109" s="44">
        <f t="shared" si="51"/>
        <v>0</v>
      </c>
      <c r="V109" s="11"/>
    </row>
    <row r="110" spans="1:22" s="4" customFormat="1" ht="12.75">
      <c r="A110" s="57">
        <v>4221</v>
      </c>
      <c r="B110" s="41" t="s">
        <v>64</v>
      </c>
      <c r="C110" s="50">
        <f>D110+E110+P110+Q110+R110+S110+T110+U110</f>
        <v>19000</v>
      </c>
      <c r="D110" s="86">
        <v>19000</v>
      </c>
      <c r="E110" s="44"/>
      <c r="F110" s="44"/>
      <c r="G110" s="44"/>
      <c r="H110" s="44"/>
      <c r="I110" s="44"/>
      <c r="J110" s="44">
        <f t="shared" si="26"/>
        <v>0</v>
      </c>
      <c r="K110" s="51">
        <v>0</v>
      </c>
      <c r="L110" s="240"/>
      <c r="M110" s="81">
        <f t="shared" si="49"/>
        <v>40000</v>
      </c>
      <c r="N110" s="51">
        <v>40000</v>
      </c>
      <c r="O110" s="44"/>
      <c r="P110" s="44"/>
      <c r="Q110" s="44"/>
      <c r="R110" s="44"/>
      <c r="S110" s="44"/>
      <c r="T110" s="44"/>
      <c r="U110" s="44"/>
      <c r="V110" s="11"/>
    </row>
    <row r="111" spans="1:22" s="4" customFormat="1" ht="12.75">
      <c r="A111" s="57">
        <v>4223</v>
      </c>
      <c r="B111" s="41" t="s">
        <v>81</v>
      </c>
      <c r="C111" s="50">
        <f>D111+E111+P111+Q111+R111+S111+T111+U111</f>
        <v>20000</v>
      </c>
      <c r="D111" s="86">
        <v>20000</v>
      </c>
      <c r="E111" s="46"/>
      <c r="F111" s="44"/>
      <c r="G111" s="44"/>
      <c r="H111" s="44"/>
      <c r="I111" s="44"/>
      <c r="J111" s="44">
        <f t="shared" si="26"/>
        <v>0</v>
      </c>
      <c r="K111" s="51">
        <v>0</v>
      </c>
      <c r="L111" s="240"/>
      <c r="M111" s="81">
        <f t="shared" si="49"/>
        <v>15000</v>
      </c>
      <c r="N111" s="51">
        <v>15000</v>
      </c>
      <c r="O111" s="46"/>
      <c r="P111" s="44"/>
      <c r="Q111" s="44"/>
      <c r="R111" s="44"/>
      <c r="S111" s="44"/>
      <c r="T111" s="46"/>
      <c r="U111" s="46"/>
      <c r="V111" s="11"/>
    </row>
    <row r="112" spans="1:22" s="4" customFormat="1" ht="12.75">
      <c r="A112" s="37" t="s">
        <v>90</v>
      </c>
      <c r="B112" s="39" t="s">
        <v>83</v>
      </c>
      <c r="C112" s="75" t="e">
        <f>SUM(D112:K112)</f>
        <v>#REF!</v>
      </c>
      <c r="D112" s="48">
        <f aca="true" t="shared" si="52" ref="D112:I113">D113</f>
        <v>169000</v>
      </c>
      <c r="E112" s="76" t="e">
        <f t="shared" si="52"/>
        <v>#REF!</v>
      </c>
      <c r="F112" s="48">
        <f t="shared" si="52"/>
        <v>5000</v>
      </c>
      <c r="G112" s="76">
        <f t="shared" si="52"/>
        <v>88000</v>
      </c>
      <c r="H112" s="48">
        <f t="shared" si="52"/>
        <v>0</v>
      </c>
      <c r="I112" s="48">
        <f t="shared" si="52"/>
        <v>0</v>
      </c>
      <c r="J112" s="48">
        <f t="shared" si="26"/>
        <v>318000</v>
      </c>
      <c r="K112" s="48">
        <f>K113+K133</f>
        <v>46000</v>
      </c>
      <c r="L112" s="237">
        <f>L113+L133</f>
        <v>145000</v>
      </c>
      <c r="M112" s="79">
        <f t="shared" si="49"/>
        <v>870000</v>
      </c>
      <c r="N112" s="48">
        <f aca="true" t="shared" si="53" ref="N112:U112">N113+N133</f>
        <v>598000</v>
      </c>
      <c r="O112" s="48">
        <f t="shared" si="53"/>
        <v>117000</v>
      </c>
      <c r="P112" s="48">
        <f t="shared" si="53"/>
        <v>10000</v>
      </c>
      <c r="Q112" s="48">
        <f t="shared" si="53"/>
        <v>145000</v>
      </c>
      <c r="R112" s="48">
        <f t="shared" si="53"/>
        <v>0</v>
      </c>
      <c r="S112" s="48">
        <f t="shared" si="53"/>
        <v>0</v>
      </c>
      <c r="T112" s="48">
        <f t="shared" si="53"/>
        <v>0</v>
      </c>
      <c r="U112" s="48">
        <f t="shared" si="53"/>
        <v>0</v>
      </c>
      <c r="V112" s="11"/>
    </row>
    <row r="113" spans="1:22" s="4" customFormat="1" ht="12.75">
      <c r="A113" s="56">
        <v>3</v>
      </c>
      <c r="B113" s="42" t="s">
        <v>18</v>
      </c>
      <c r="C113" s="49" t="e">
        <f>SUM(D113:K113)</f>
        <v>#REF!</v>
      </c>
      <c r="D113" s="46">
        <f t="shared" si="52"/>
        <v>169000</v>
      </c>
      <c r="E113" s="46" t="e">
        <f t="shared" si="52"/>
        <v>#REF!</v>
      </c>
      <c r="F113" s="46">
        <f t="shared" si="52"/>
        <v>5000</v>
      </c>
      <c r="G113" s="46">
        <f t="shared" si="52"/>
        <v>88000</v>
      </c>
      <c r="H113" s="46"/>
      <c r="I113" s="46"/>
      <c r="J113" s="46">
        <f t="shared" si="26"/>
        <v>303000</v>
      </c>
      <c r="K113" s="46">
        <f>K114</f>
        <v>46000</v>
      </c>
      <c r="L113" s="238">
        <f>L114</f>
        <v>130000</v>
      </c>
      <c r="M113" s="80">
        <f t="shared" si="49"/>
        <v>806000</v>
      </c>
      <c r="N113" s="46">
        <f>N114</f>
        <v>549000</v>
      </c>
      <c r="O113" s="46">
        <f aca="true" t="shared" si="54" ref="O113:U113">O114</f>
        <v>117000</v>
      </c>
      <c r="P113" s="46">
        <f t="shared" si="54"/>
        <v>10000</v>
      </c>
      <c r="Q113" s="46">
        <f t="shared" si="54"/>
        <v>130000</v>
      </c>
      <c r="R113" s="46">
        <f t="shared" si="54"/>
        <v>0</v>
      </c>
      <c r="S113" s="46">
        <f t="shared" si="54"/>
        <v>0</v>
      </c>
      <c r="T113" s="46">
        <f t="shared" si="54"/>
        <v>0</v>
      </c>
      <c r="U113" s="46">
        <f t="shared" si="54"/>
        <v>0</v>
      </c>
      <c r="V113" s="11"/>
    </row>
    <row r="114" spans="1:22" s="4" customFormat="1" ht="12.75">
      <c r="A114" s="56">
        <v>32</v>
      </c>
      <c r="B114" s="42" t="s">
        <v>23</v>
      </c>
      <c r="C114" s="49" t="e">
        <f>SUM(D114:K114)</f>
        <v>#REF!</v>
      </c>
      <c r="D114" s="46">
        <f>D115+D118+D122+D128+D130</f>
        <v>169000</v>
      </c>
      <c r="E114" s="46" t="e">
        <f>E115+E118+#REF!+E122+E128+E130</f>
        <v>#REF!</v>
      </c>
      <c r="F114" s="46">
        <f>F115+F118+F122+F128+F130</f>
        <v>5000</v>
      </c>
      <c r="G114" s="46">
        <f>G115+G118+G122+G128+G130</f>
        <v>88000</v>
      </c>
      <c r="H114" s="46"/>
      <c r="I114" s="46"/>
      <c r="J114" s="46">
        <f t="shared" si="26"/>
        <v>303000</v>
      </c>
      <c r="K114" s="46">
        <f>K115+K118+K122+K128+K130</f>
        <v>46000</v>
      </c>
      <c r="L114" s="238">
        <f>L115+L118+L122</f>
        <v>130000</v>
      </c>
      <c r="M114" s="80">
        <f t="shared" si="49"/>
        <v>806000</v>
      </c>
      <c r="N114" s="46">
        <f aca="true" t="shared" si="55" ref="N114:U114">N115+N118+N122+N128+N130</f>
        <v>549000</v>
      </c>
      <c r="O114" s="46">
        <f t="shared" si="55"/>
        <v>117000</v>
      </c>
      <c r="P114" s="46">
        <f t="shared" si="55"/>
        <v>10000</v>
      </c>
      <c r="Q114" s="46">
        <f t="shared" si="55"/>
        <v>130000</v>
      </c>
      <c r="R114" s="46">
        <f t="shared" si="55"/>
        <v>0</v>
      </c>
      <c r="S114" s="46">
        <f t="shared" si="55"/>
        <v>0</v>
      </c>
      <c r="T114" s="46">
        <f t="shared" si="55"/>
        <v>0</v>
      </c>
      <c r="U114" s="46">
        <f t="shared" si="55"/>
        <v>0</v>
      </c>
      <c r="V114" s="11"/>
    </row>
    <row r="115" spans="1:22" s="4" customFormat="1" ht="12.75">
      <c r="A115" s="57">
        <v>321</v>
      </c>
      <c r="B115" s="41" t="s">
        <v>24</v>
      </c>
      <c r="C115" s="50">
        <f>SUM(D115:K115)</f>
        <v>42000</v>
      </c>
      <c r="D115" s="44">
        <f>SUM(D116)</f>
        <v>10000</v>
      </c>
      <c r="E115" s="44">
        <f>SUM(E116)</f>
        <v>8000</v>
      </c>
      <c r="F115" s="44"/>
      <c r="G115" s="44">
        <f>SUM(G116)</f>
        <v>0</v>
      </c>
      <c r="H115" s="44"/>
      <c r="I115" s="44"/>
      <c r="J115" s="44">
        <f t="shared" si="26"/>
        <v>24000</v>
      </c>
      <c r="K115" s="44">
        <f>SUM(K116:K117)</f>
        <v>0</v>
      </c>
      <c r="L115" s="239"/>
      <c r="M115" s="81">
        <f t="shared" si="49"/>
        <v>87000</v>
      </c>
      <c r="N115" s="44">
        <f>SUM(N116:N117)</f>
        <v>63000</v>
      </c>
      <c r="O115" s="44">
        <f aca="true" t="shared" si="56" ref="O115:U115">SUM(O116)</f>
        <v>24000</v>
      </c>
      <c r="P115" s="44">
        <f t="shared" si="56"/>
        <v>0</v>
      </c>
      <c r="Q115" s="44">
        <f t="shared" si="56"/>
        <v>0</v>
      </c>
      <c r="R115" s="44">
        <f t="shared" si="56"/>
        <v>0</v>
      </c>
      <c r="S115" s="44">
        <f t="shared" si="56"/>
        <v>0</v>
      </c>
      <c r="T115" s="44">
        <f t="shared" si="56"/>
        <v>0</v>
      </c>
      <c r="U115" s="44">
        <f t="shared" si="56"/>
        <v>0</v>
      </c>
      <c r="V115" s="11"/>
    </row>
    <row r="116" spans="1:22" s="4" customFormat="1" ht="12.75">
      <c r="A116" s="57">
        <v>3211</v>
      </c>
      <c r="B116" s="41" t="s">
        <v>42</v>
      </c>
      <c r="C116" s="50">
        <f>SUM(D116:K116)</f>
        <v>42000</v>
      </c>
      <c r="D116" s="44">
        <v>10000</v>
      </c>
      <c r="E116" s="86">
        <v>8000</v>
      </c>
      <c r="F116" s="44"/>
      <c r="G116" s="44"/>
      <c r="H116" s="44"/>
      <c r="I116" s="44"/>
      <c r="J116" s="44">
        <f t="shared" si="26"/>
        <v>24000</v>
      </c>
      <c r="K116" s="51">
        <v>0</v>
      </c>
      <c r="L116" s="240"/>
      <c r="M116" s="81">
        <f t="shared" si="49"/>
        <v>86000</v>
      </c>
      <c r="N116" s="51">
        <v>62000</v>
      </c>
      <c r="O116" s="51">
        <v>24000</v>
      </c>
      <c r="P116" s="44"/>
      <c r="Q116" s="44"/>
      <c r="R116" s="44"/>
      <c r="S116" s="44"/>
      <c r="T116" s="46"/>
      <c r="U116" s="46"/>
      <c r="V116" s="11"/>
    </row>
    <row r="117" spans="1:22" s="4" customFormat="1" ht="12.75">
      <c r="A117" s="57">
        <v>3213</v>
      </c>
      <c r="B117" s="41" t="s">
        <v>44</v>
      </c>
      <c r="C117" s="50"/>
      <c r="D117" s="44"/>
      <c r="E117" s="86"/>
      <c r="F117" s="44"/>
      <c r="G117" s="44"/>
      <c r="H117" s="44"/>
      <c r="I117" s="44"/>
      <c r="J117" s="44">
        <f t="shared" si="26"/>
        <v>0</v>
      </c>
      <c r="K117" s="51">
        <v>0</v>
      </c>
      <c r="L117" s="240"/>
      <c r="M117" s="81"/>
      <c r="N117" s="51">
        <v>1000</v>
      </c>
      <c r="O117" s="52"/>
      <c r="P117" s="44"/>
      <c r="Q117" s="44"/>
      <c r="R117" s="44"/>
      <c r="S117" s="44"/>
      <c r="T117" s="46"/>
      <c r="U117" s="46"/>
      <c r="V117" s="11"/>
    </row>
    <row r="118" spans="1:22" s="4" customFormat="1" ht="12.75">
      <c r="A118" s="57">
        <v>322</v>
      </c>
      <c r="B118" s="41" t="s">
        <v>25</v>
      </c>
      <c r="C118" s="50">
        <f>SUM(D118:K118)</f>
        <v>7000</v>
      </c>
      <c r="D118" s="44">
        <f>SUM(D119)</f>
        <v>4000</v>
      </c>
      <c r="E118" s="44">
        <f>SUM(E119)</f>
        <v>2000</v>
      </c>
      <c r="F118" s="44"/>
      <c r="G118" s="44">
        <f>SUM(G119)</f>
        <v>1000</v>
      </c>
      <c r="H118" s="44"/>
      <c r="I118" s="44"/>
      <c r="J118" s="44">
        <f t="shared" si="26"/>
        <v>0</v>
      </c>
      <c r="K118" s="51">
        <f>SUM(K119:K121)</f>
        <v>0</v>
      </c>
      <c r="L118" s="240"/>
      <c r="M118" s="81">
        <f aca="true" t="shared" si="57" ref="M118:M131">SUM(N118:U118)</f>
        <v>42000</v>
      </c>
      <c r="N118" s="51">
        <f>SUM(N119:N121)</f>
        <v>42000</v>
      </c>
      <c r="O118" s="44">
        <f aca="true" t="shared" si="58" ref="O118:U118">SUM(O119)</f>
        <v>0</v>
      </c>
      <c r="P118" s="44">
        <f t="shared" si="58"/>
        <v>0</v>
      </c>
      <c r="Q118" s="44">
        <f t="shared" si="58"/>
        <v>0</v>
      </c>
      <c r="R118" s="44">
        <f t="shared" si="58"/>
        <v>0</v>
      </c>
      <c r="S118" s="44">
        <f t="shared" si="58"/>
        <v>0</v>
      </c>
      <c r="T118" s="44">
        <f t="shared" si="58"/>
        <v>0</v>
      </c>
      <c r="U118" s="44">
        <f t="shared" si="58"/>
        <v>0</v>
      </c>
      <c r="V118" s="11"/>
    </row>
    <row r="119" spans="1:22" s="4" customFormat="1" ht="12.75">
      <c r="A119" s="57">
        <v>3221</v>
      </c>
      <c r="B119" s="41" t="s">
        <v>45</v>
      </c>
      <c r="C119" s="50">
        <f>SUM(D119:K119)</f>
        <v>7000</v>
      </c>
      <c r="D119" s="44">
        <v>4000</v>
      </c>
      <c r="E119" s="86">
        <v>2000</v>
      </c>
      <c r="F119" s="44"/>
      <c r="G119" s="86">
        <v>1000</v>
      </c>
      <c r="H119" s="44"/>
      <c r="I119" s="44"/>
      <c r="J119" s="44">
        <f t="shared" si="26"/>
        <v>0</v>
      </c>
      <c r="K119" s="51">
        <v>0</v>
      </c>
      <c r="L119" s="240"/>
      <c r="M119" s="81">
        <f t="shared" si="57"/>
        <v>22000</v>
      </c>
      <c r="N119" s="51">
        <v>22000</v>
      </c>
      <c r="O119" s="46"/>
      <c r="P119" s="44"/>
      <c r="Q119" s="44"/>
      <c r="R119" s="44"/>
      <c r="S119" s="44"/>
      <c r="T119" s="46"/>
      <c r="U119" s="46"/>
      <c r="V119" s="11"/>
    </row>
    <row r="120" spans="1:22" s="4" customFormat="1" ht="12.75">
      <c r="A120" s="57">
        <v>3223</v>
      </c>
      <c r="B120" s="41" t="s">
        <v>46</v>
      </c>
      <c r="C120" s="50">
        <f>SUM(D120:K120)</f>
        <v>8000</v>
      </c>
      <c r="D120" s="44"/>
      <c r="E120" s="89">
        <v>8000</v>
      </c>
      <c r="F120" s="44"/>
      <c r="G120" s="44"/>
      <c r="H120" s="44"/>
      <c r="I120" s="44"/>
      <c r="J120" s="44">
        <f t="shared" si="26"/>
        <v>0</v>
      </c>
      <c r="K120" s="51">
        <v>0</v>
      </c>
      <c r="L120" s="240"/>
      <c r="M120" s="81">
        <f t="shared" si="57"/>
        <v>0</v>
      </c>
      <c r="N120" s="51">
        <v>0</v>
      </c>
      <c r="O120" s="44">
        <v>0</v>
      </c>
      <c r="P120" s="44"/>
      <c r="Q120" s="44"/>
      <c r="R120" s="44"/>
      <c r="S120" s="44"/>
      <c r="T120" s="46"/>
      <c r="U120" s="46"/>
      <c r="V120" s="11"/>
    </row>
    <row r="121" spans="1:22" s="4" customFormat="1" ht="25.5">
      <c r="A121" s="57">
        <v>3224</v>
      </c>
      <c r="B121" s="41" t="s">
        <v>47</v>
      </c>
      <c r="C121" s="50"/>
      <c r="D121" s="44"/>
      <c r="E121" s="89"/>
      <c r="F121" s="44"/>
      <c r="G121" s="44"/>
      <c r="H121" s="44"/>
      <c r="I121" s="44"/>
      <c r="J121" s="44">
        <f t="shared" si="26"/>
        <v>0</v>
      </c>
      <c r="K121" s="51">
        <v>0</v>
      </c>
      <c r="L121" s="240"/>
      <c r="M121" s="81">
        <f t="shared" si="57"/>
        <v>20000</v>
      </c>
      <c r="N121" s="51">
        <v>20000</v>
      </c>
      <c r="O121" s="44"/>
      <c r="P121" s="44"/>
      <c r="Q121" s="44"/>
      <c r="R121" s="44"/>
      <c r="S121" s="44"/>
      <c r="T121" s="46"/>
      <c r="U121" s="46"/>
      <c r="V121" s="11"/>
    </row>
    <row r="122" spans="1:22" s="4" customFormat="1" ht="12.75">
      <c r="A122" s="57">
        <v>323</v>
      </c>
      <c r="B122" s="41" t="s">
        <v>26</v>
      </c>
      <c r="C122" s="50">
        <f aca="true" t="shared" si="59" ref="C122:C130">SUM(D122:K122)</f>
        <v>637000</v>
      </c>
      <c r="D122" s="44">
        <f>SUM(D123:D127)</f>
        <v>149000</v>
      </c>
      <c r="E122" s="44">
        <f>SUM(E123:E127)</f>
        <v>76000</v>
      </c>
      <c r="F122" s="44">
        <f>SUM(F123:F127)</f>
        <v>5000</v>
      </c>
      <c r="G122" s="44">
        <f>SUM(G123:G127)</f>
        <v>87000</v>
      </c>
      <c r="H122" s="44"/>
      <c r="I122" s="44"/>
      <c r="J122" s="44">
        <f t="shared" si="26"/>
        <v>274000</v>
      </c>
      <c r="K122" s="44">
        <f>SUM(K123:K127)</f>
        <v>46000</v>
      </c>
      <c r="L122" s="239">
        <f>SUM(L123:L127)</f>
        <v>130000</v>
      </c>
      <c r="M122" s="81">
        <f t="shared" si="57"/>
        <v>626000</v>
      </c>
      <c r="N122" s="44">
        <f>SUM(N123:N127)</f>
        <v>398000</v>
      </c>
      <c r="O122" s="44">
        <f>SUM(O123:O127)</f>
        <v>88000</v>
      </c>
      <c r="P122" s="44">
        <f>SUM(P123:P126)</f>
        <v>10000</v>
      </c>
      <c r="Q122" s="44">
        <f>SUM(Q123:Q127)</f>
        <v>130000</v>
      </c>
      <c r="R122" s="44">
        <f>SUM(R123:R126)</f>
        <v>0</v>
      </c>
      <c r="S122" s="44">
        <f>SUM(S123:S126)</f>
        <v>0</v>
      </c>
      <c r="T122" s="44">
        <f>SUM(T123:T126)</f>
        <v>0</v>
      </c>
      <c r="U122" s="44">
        <f>SUM(U123:U126)</f>
        <v>0</v>
      </c>
      <c r="V122" s="11"/>
    </row>
    <row r="123" spans="1:22" s="4" customFormat="1" ht="12.75">
      <c r="A123" s="57">
        <v>3231</v>
      </c>
      <c r="B123" s="41" t="s">
        <v>49</v>
      </c>
      <c r="C123" s="50">
        <f t="shared" si="59"/>
        <v>5500</v>
      </c>
      <c r="D123" s="86">
        <v>5500</v>
      </c>
      <c r="E123" s="46"/>
      <c r="F123" s="44"/>
      <c r="G123" s="44"/>
      <c r="H123" s="44"/>
      <c r="I123" s="44"/>
      <c r="J123" s="44">
        <f t="shared" si="26"/>
        <v>0</v>
      </c>
      <c r="K123" s="51">
        <v>0</v>
      </c>
      <c r="L123" s="240"/>
      <c r="M123" s="81">
        <f t="shared" si="57"/>
        <v>24000</v>
      </c>
      <c r="N123" s="51">
        <f>20000+4000</f>
        <v>24000</v>
      </c>
      <c r="O123" s="46"/>
      <c r="P123" s="44"/>
      <c r="Q123" s="44"/>
      <c r="R123" s="44"/>
      <c r="S123" s="44"/>
      <c r="T123" s="46"/>
      <c r="U123" s="46"/>
      <c r="V123" s="11"/>
    </row>
    <row r="124" spans="1:22" s="4" customFormat="1" ht="12.75">
      <c r="A124" s="57">
        <v>3233</v>
      </c>
      <c r="B124" s="41" t="s">
        <v>51</v>
      </c>
      <c r="C124" s="50">
        <f t="shared" si="59"/>
        <v>10500</v>
      </c>
      <c r="D124" s="86">
        <v>500</v>
      </c>
      <c r="E124" s="86">
        <v>0</v>
      </c>
      <c r="F124" s="44"/>
      <c r="G124" s="86">
        <v>0</v>
      </c>
      <c r="H124" s="44"/>
      <c r="I124" s="44"/>
      <c r="J124" s="44">
        <f t="shared" si="26"/>
        <v>10000</v>
      </c>
      <c r="K124" s="51">
        <v>0</v>
      </c>
      <c r="L124" s="240"/>
      <c r="M124" s="81">
        <f t="shared" si="57"/>
        <v>37000</v>
      </c>
      <c r="N124" s="51">
        <f>23000+4000</f>
        <v>27000</v>
      </c>
      <c r="O124" s="51">
        <v>10000</v>
      </c>
      <c r="P124" s="44"/>
      <c r="Q124" s="51">
        <v>0</v>
      </c>
      <c r="R124" s="44"/>
      <c r="S124" s="44"/>
      <c r="T124" s="46"/>
      <c r="U124" s="46"/>
      <c r="V124" s="11"/>
    </row>
    <row r="125" spans="1:22" s="4" customFormat="1" ht="12.75">
      <c r="A125" s="57">
        <v>3235</v>
      </c>
      <c r="B125" s="41" t="s">
        <v>107</v>
      </c>
      <c r="C125" s="50">
        <f t="shared" si="59"/>
        <v>16400</v>
      </c>
      <c r="D125" s="86">
        <v>2600</v>
      </c>
      <c r="E125" s="89">
        <v>9000</v>
      </c>
      <c r="F125" s="44"/>
      <c r="G125" s="86">
        <v>2800</v>
      </c>
      <c r="H125" s="44"/>
      <c r="I125" s="44"/>
      <c r="J125" s="44">
        <f t="shared" si="26"/>
        <v>2000</v>
      </c>
      <c r="K125" s="51">
        <v>0</v>
      </c>
      <c r="L125" s="240">
        <v>2000</v>
      </c>
      <c r="M125" s="81">
        <f t="shared" si="57"/>
        <v>24000</v>
      </c>
      <c r="N125" s="51">
        <f>18000+4000</f>
        <v>22000</v>
      </c>
      <c r="O125" s="51"/>
      <c r="P125" s="44"/>
      <c r="Q125" s="51">
        <v>2000</v>
      </c>
      <c r="R125" s="44"/>
      <c r="S125" s="44"/>
      <c r="T125" s="46"/>
      <c r="U125" s="46"/>
      <c r="V125" s="11"/>
    </row>
    <row r="126" spans="1:22" s="4" customFormat="1" ht="12.75">
      <c r="A126" s="57">
        <v>3237</v>
      </c>
      <c r="B126" s="41" t="s">
        <v>53</v>
      </c>
      <c r="C126" s="50">
        <f t="shared" si="59"/>
        <v>195800</v>
      </c>
      <c r="D126" s="86">
        <v>53600</v>
      </c>
      <c r="E126" s="86">
        <v>25000</v>
      </c>
      <c r="F126" s="86">
        <v>5000</v>
      </c>
      <c r="G126" s="86">
        <v>38200</v>
      </c>
      <c r="H126" s="44"/>
      <c r="I126" s="44"/>
      <c r="J126" s="44">
        <f aca="true" t="shared" si="60" ref="J126:J164">K126+O126+P126+Q126+R126+S126+T126+U126</f>
        <v>54000</v>
      </c>
      <c r="K126" s="51">
        <v>20000</v>
      </c>
      <c r="L126" s="240">
        <v>14000</v>
      </c>
      <c r="M126" s="81">
        <f t="shared" si="57"/>
        <v>198000</v>
      </c>
      <c r="N126" s="51">
        <f>30500+16500+117000</f>
        <v>164000</v>
      </c>
      <c r="O126" s="51">
        <v>10000</v>
      </c>
      <c r="P126" s="51">
        <v>10000</v>
      </c>
      <c r="Q126" s="51">
        <f>4000+10000</f>
        <v>14000</v>
      </c>
      <c r="R126" s="44"/>
      <c r="S126" s="44"/>
      <c r="T126" s="46"/>
      <c r="U126" s="46"/>
      <c r="V126" s="11"/>
    </row>
    <row r="127" spans="1:22" s="4" customFormat="1" ht="12.75">
      <c r="A127" s="57">
        <v>3239</v>
      </c>
      <c r="B127" s="41" t="s">
        <v>55</v>
      </c>
      <c r="C127" s="50">
        <f t="shared" si="59"/>
        <v>408800</v>
      </c>
      <c r="D127" s="86">
        <v>86800</v>
      </c>
      <c r="E127" s="86">
        <v>42000</v>
      </c>
      <c r="F127" s="44"/>
      <c r="G127" s="86">
        <v>46000</v>
      </c>
      <c r="H127" s="44"/>
      <c r="I127" s="44"/>
      <c r="J127" s="44">
        <f t="shared" si="60"/>
        <v>208000</v>
      </c>
      <c r="K127" s="51">
        <v>26000</v>
      </c>
      <c r="L127" s="240">
        <v>114000</v>
      </c>
      <c r="M127" s="81">
        <f t="shared" si="57"/>
        <v>343000</v>
      </c>
      <c r="N127" s="51">
        <f>123500+28000+6500+3000</f>
        <v>161000</v>
      </c>
      <c r="O127" s="51">
        <v>68000</v>
      </c>
      <c r="P127" s="44"/>
      <c r="Q127" s="51">
        <f>110000+4000</f>
        <v>114000</v>
      </c>
      <c r="R127" s="44"/>
      <c r="S127" s="44"/>
      <c r="T127" s="46"/>
      <c r="U127" s="46"/>
      <c r="V127" s="11"/>
    </row>
    <row r="128" spans="1:22" s="4" customFormat="1" ht="12.75">
      <c r="A128" s="57">
        <v>324</v>
      </c>
      <c r="B128" s="41" t="s">
        <v>85</v>
      </c>
      <c r="C128" s="50">
        <f t="shared" si="59"/>
        <v>15000</v>
      </c>
      <c r="D128" s="44">
        <f>SUM(D129)</f>
        <v>6000</v>
      </c>
      <c r="E128" s="44">
        <f>SUM(E129)</f>
        <v>4000</v>
      </c>
      <c r="F128" s="44"/>
      <c r="G128" s="44">
        <f>SUM(G129)</f>
        <v>0</v>
      </c>
      <c r="H128" s="44"/>
      <c r="I128" s="44"/>
      <c r="J128" s="44">
        <f t="shared" si="60"/>
        <v>5000</v>
      </c>
      <c r="K128" s="44">
        <f>SUM(K129)</f>
        <v>0</v>
      </c>
      <c r="L128" s="239"/>
      <c r="M128" s="81">
        <f t="shared" si="57"/>
        <v>19000</v>
      </c>
      <c r="N128" s="44">
        <f>SUM(N129)</f>
        <v>14000</v>
      </c>
      <c r="O128" s="44">
        <f aca="true" t="shared" si="61" ref="O128:U128">SUM(O129)</f>
        <v>5000</v>
      </c>
      <c r="P128" s="44">
        <f t="shared" si="61"/>
        <v>0</v>
      </c>
      <c r="Q128" s="44">
        <f t="shared" si="61"/>
        <v>0</v>
      </c>
      <c r="R128" s="44">
        <f t="shared" si="61"/>
        <v>0</v>
      </c>
      <c r="S128" s="44">
        <f t="shared" si="61"/>
        <v>0</v>
      </c>
      <c r="T128" s="44">
        <f t="shared" si="61"/>
        <v>0</v>
      </c>
      <c r="U128" s="44">
        <f t="shared" si="61"/>
        <v>0</v>
      </c>
      <c r="V128" s="11"/>
    </row>
    <row r="129" spans="1:22" s="4" customFormat="1" ht="12.75">
      <c r="A129" s="57">
        <v>3241</v>
      </c>
      <c r="B129" s="41" t="s">
        <v>85</v>
      </c>
      <c r="C129" s="50">
        <f t="shared" si="59"/>
        <v>15000</v>
      </c>
      <c r="D129" s="86">
        <v>6000</v>
      </c>
      <c r="E129" s="86">
        <v>4000</v>
      </c>
      <c r="F129" s="44"/>
      <c r="G129" s="44"/>
      <c r="H129" s="44"/>
      <c r="I129" s="44"/>
      <c r="J129" s="44">
        <f t="shared" si="60"/>
        <v>5000</v>
      </c>
      <c r="K129" s="51">
        <v>0</v>
      </c>
      <c r="L129" s="240"/>
      <c r="M129" s="81">
        <f t="shared" si="57"/>
        <v>19000</v>
      </c>
      <c r="N129" s="51">
        <f>5000+9000</f>
        <v>14000</v>
      </c>
      <c r="O129" s="51">
        <v>5000</v>
      </c>
      <c r="P129" s="44"/>
      <c r="Q129" s="44"/>
      <c r="R129" s="44"/>
      <c r="S129" s="44"/>
      <c r="T129" s="46"/>
      <c r="U129" s="46"/>
      <c r="V129" s="11"/>
    </row>
    <row r="130" spans="1:22" s="4" customFormat="1" ht="12.75">
      <c r="A130" s="57">
        <v>329</v>
      </c>
      <c r="B130" s="41" t="s">
        <v>27</v>
      </c>
      <c r="C130" s="50">
        <f t="shared" si="59"/>
        <v>10000</v>
      </c>
      <c r="D130" s="44">
        <f>D132</f>
        <v>0</v>
      </c>
      <c r="E130" s="44">
        <f>E132</f>
        <v>10000</v>
      </c>
      <c r="F130" s="44"/>
      <c r="G130" s="44">
        <f>G132</f>
        <v>0</v>
      </c>
      <c r="H130" s="44"/>
      <c r="I130" s="44"/>
      <c r="J130" s="44">
        <f t="shared" si="60"/>
        <v>0</v>
      </c>
      <c r="K130" s="44">
        <f>SUM(K131:K132)</f>
        <v>0</v>
      </c>
      <c r="L130" s="239"/>
      <c r="M130" s="81">
        <f t="shared" si="57"/>
        <v>32000</v>
      </c>
      <c r="N130" s="44">
        <f>SUM(N131:N132)</f>
        <v>32000</v>
      </c>
      <c r="O130" s="44">
        <f aca="true" t="shared" si="62" ref="O130:U130">O132</f>
        <v>0</v>
      </c>
      <c r="P130" s="44">
        <f t="shared" si="62"/>
        <v>0</v>
      </c>
      <c r="Q130" s="44">
        <f t="shared" si="62"/>
        <v>0</v>
      </c>
      <c r="R130" s="44">
        <f t="shared" si="62"/>
        <v>0</v>
      </c>
      <c r="S130" s="44">
        <f t="shared" si="62"/>
        <v>0</v>
      </c>
      <c r="T130" s="44">
        <f t="shared" si="62"/>
        <v>0</v>
      </c>
      <c r="U130" s="44">
        <f t="shared" si="62"/>
        <v>0</v>
      </c>
      <c r="V130" s="11"/>
    </row>
    <row r="131" spans="1:22" s="4" customFormat="1" ht="12.75">
      <c r="A131" s="57">
        <v>3292</v>
      </c>
      <c r="B131" s="41" t="s">
        <v>56</v>
      </c>
      <c r="C131" s="50"/>
      <c r="D131" s="44"/>
      <c r="E131" s="44"/>
      <c r="F131" s="44"/>
      <c r="G131" s="44"/>
      <c r="H131" s="44"/>
      <c r="I131" s="44"/>
      <c r="J131" s="44">
        <f t="shared" si="60"/>
        <v>0</v>
      </c>
      <c r="K131" s="51">
        <v>0</v>
      </c>
      <c r="L131" s="240"/>
      <c r="M131" s="81">
        <f t="shared" si="57"/>
        <v>22000</v>
      </c>
      <c r="N131" s="51">
        <f>5000+16000+1000</f>
        <v>22000</v>
      </c>
      <c r="O131" s="44"/>
      <c r="P131" s="44"/>
      <c r="Q131" s="44"/>
      <c r="R131" s="44"/>
      <c r="S131" s="44"/>
      <c r="T131" s="44"/>
      <c r="U131" s="44"/>
      <c r="V131" s="11"/>
    </row>
    <row r="132" spans="1:22" s="4" customFormat="1" ht="12.75">
      <c r="A132" s="57">
        <v>3293</v>
      </c>
      <c r="B132" s="41" t="s">
        <v>57</v>
      </c>
      <c r="C132" s="50">
        <f>SUM(D132:K132)</f>
        <v>10000</v>
      </c>
      <c r="D132" s="44">
        <v>0</v>
      </c>
      <c r="E132" s="44">
        <v>10000</v>
      </c>
      <c r="F132" s="44"/>
      <c r="G132" s="44"/>
      <c r="H132" s="44"/>
      <c r="I132" s="44"/>
      <c r="J132" s="44">
        <f t="shared" si="60"/>
        <v>0</v>
      </c>
      <c r="K132" s="51">
        <v>0</v>
      </c>
      <c r="L132" s="240"/>
      <c r="M132" s="81">
        <f aca="true" t="shared" si="63" ref="M132:M146">SUM(N132:U132)</f>
        <v>10000</v>
      </c>
      <c r="N132" s="51">
        <v>10000</v>
      </c>
      <c r="O132" s="51">
        <v>0</v>
      </c>
      <c r="P132" s="44"/>
      <c r="Q132" s="44"/>
      <c r="R132" s="44"/>
      <c r="S132" s="44"/>
      <c r="T132" s="46"/>
      <c r="U132" s="46"/>
      <c r="V132" s="11"/>
    </row>
    <row r="133" spans="1:22" s="4" customFormat="1" ht="12.75">
      <c r="A133" s="56">
        <v>4</v>
      </c>
      <c r="B133" s="42" t="s">
        <v>30</v>
      </c>
      <c r="C133" s="49"/>
      <c r="D133" s="46"/>
      <c r="E133" s="46"/>
      <c r="F133" s="46"/>
      <c r="G133" s="46"/>
      <c r="H133" s="46"/>
      <c r="I133" s="46"/>
      <c r="J133" s="46">
        <f t="shared" si="60"/>
        <v>15000</v>
      </c>
      <c r="K133" s="55">
        <f>K134</f>
        <v>0</v>
      </c>
      <c r="L133" s="243">
        <f>L134</f>
        <v>15000</v>
      </c>
      <c r="M133" s="80">
        <f t="shared" si="63"/>
        <v>64000</v>
      </c>
      <c r="N133" s="55">
        <f>N134</f>
        <v>49000</v>
      </c>
      <c r="O133" s="55">
        <f aca="true" t="shared" si="64" ref="O133:U133">O134</f>
        <v>0</v>
      </c>
      <c r="P133" s="55">
        <f t="shared" si="64"/>
        <v>0</v>
      </c>
      <c r="Q133" s="55">
        <f t="shared" si="64"/>
        <v>15000</v>
      </c>
      <c r="R133" s="55">
        <f t="shared" si="64"/>
        <v>0</v>
      </c>
      <c r="S133" s="55">
        <f t="shared" si="64"/>
        <v>0</v>
      </c>
      <c r="T133" s="55">
        <f t="shared" si="64"/>
        <v>0</v>
      </c>
      <c r="U133" s="55">
        <f t="shared" si="64"/>
        <v>0</v>
      </c>
      <c r="V133" s="11"/>
    </row>
    <row r="134" spans="1:22" s="4" customFormat="1" ht="25.5">
      <c r="A134" s="56">
        <v>42</v>
      </c>
      <c r="B134" s="42" t="s">
        <v>31</v>
      </c>
      <c r="C134" s="49"/>
      <c r="D134" s="46"/>
      <c r="E134" s="46"/>
      <c r="F134" s="46"/>
      <c r="G134" s="46"/>
      <c r="H134" s="46"/>
      <c r="I134" s="46"/>
      <c r="J134" s="46">
        <f t="shared" si="60"/>
        <v>15000</v>
      </c>
      <c r="K134" s="55">
        <f>K135</f>
        <v>0</v>
      </c>
      <c r="L134" s="243">
        <f>L135</f>
        <v>15000</v>
      </c>
      <c r="M134" s="80">
        <f t="shared" si="63"/>
        <v>64000</v>
      </c>
      <c r="N134" s="55">
        <f>N135</f>
        <v>49000</v>
      </c>
      <c r="O134" s="55">
        <f aca="true" t="shared" si="65" ref="O134:U134">O135</f>
        <v>0</v>
      </c>
      <c r="P134" s="55">
        <f t="shared" si="65"/>
        <v>0</v>
      </c>
      <c r="Q134" s="55">
        <f t="shared" si="65"/>
        <v>15000</v>
      </c>
      <c r="R134" s="55">
        <f t="shared" si="65"/>
        <v>0</v>
      </c>
      <c r="S134" s="55">
        <f t="shared" si="65"/>
        <v>0</v>
      </c>
      <c r="T134" s="55">
        <f t="shared" si="65"/>
        <v>0</v>
      </c>
      <c r="U134" s="55">
        <f t="shared" si="65"/>
        <v>0</v>
      </c>
      <c r="V134" s="11"/>
    </row>
    <row r="135" spans="1:22" s="4" customFormat="1" ht="12.75">
      <c r="A135" s="57">
        <v>422</v>
      </c>
      <c r="B135" s="41" t="s">
        <v>29</v>
      </c>
      <c r="C135" s="50"/>
      <c r="D135" s="44"/>
      <c r="E135" s="44"/>
      <c r="F135" s="44"/>
      <c r="G135" s="44"/>
      <c r="H135" s="44"/>
      <c r="I135" s="44"/>
      <c r="J135" s="44">
        <f t="shared" si="60"/>
        <v>15000</v>
      </c>
      <c r="K135" s="51">
        <f>SUM(K136:K137)</f>
        <v>0</v>
      </c>
      <c r="L135" s="240">
        <f>SUM(L136:L137)</f>
        <v>15000</v>
      </c>
      <c r="M135" s="81">
        <f t="shared" si="63"/>
        <v>64000</v>
      </c>
      <c r="N135" s="51">
        <f>SUM(N136:N137)</f>
        <v>49000</v>
      </c>
      <c r="O135" s="51">
        <f aca="true" t="shared" si="66" ref="O135:U135">SUM(O136:O137)</f>
        <v>0</v>
      </c>
      <c r="P135" s="51">
        <f t="shared" si="66"/>
        <v>0</v>
      </c>
      <c r="Q135" s="51">
        <f t="shared" si="66"/>
        <v>15000</v>
      </c>
      <c r="R135" s="51">
        <f t="shared" si="66"/>
        <v>0</v>
      </c>
      <c r="S135" s="51">
        <f t="shared" si="66"/>
        <v>0</v>
      </c>
      <c r="T135" s="51">
        <f t="shared" si="66"/>
        <v>0</v>
      </c>
      <c r="U135" s="51">
        <f t="shared" si="66"/>
        <v>0</v>
      </c>
      <c r="V135" s="11"/>
    </row>
    <row r="136" spans="1:22" s="4" customFormat="1" ht="12.75">
      <c r="A136" s="57">
        <v>4221</v>
      </c>
      <c r="B136" s="41" t="s">
        <v>64</v>
      </c>
      <c r="C136" s="50"/>
      <c r="D136" s="44"/>
      <c r="E136" s="44"/>
      <c r="F136" s="44"/>
      <c r="G136" s="44"/>
      <c r="H136" s="44"/>
      <c r="I136" s="44"/>
      <c r="J136" s="44">
        <f t="shared" si="60"/>
        <v>15000</v>
      </c>
      <c r="K136" s="51">
        <v>0</v>
      </c>
      <c r="L136" s="240">
        <v>15000</v>
      </c>
      <c r="M136" s="81">
        <f t="shared" si="63"/>
        <v>60500</v>
      </c>
      <c r="N136" s="51">
        <v>45500</v>
      </c>
      <c r="O136" s="44"/>
      <c r="P136" s="44"/>
      <c r="Q136" s="51">
        <f>10000+5000</f>
        <v>15000</v>
      </c>
      <c r="R136" s="44"/>
      <c r="S136" s="44"/>
      <c r="T136" s="46"/>
      <c r="U136" s="46"/>
      <c r="V136" s="11"/>
    </row>
    <row r="137" spans="1:22" s="4" customFormat="1" ht="12.75">
      <c r="A137" s="57">
        <v>4225</v>
      </c>
      <c r="B137" s="41" t="s">
        <v>115</v>
      </c>
      <c r="C137" s="50"/>
      <c r="D137" s="44"/>
      <c r="E137" s="44"/>
      <c r="F137" s="44"/>
      <c r="G137" s="44"/>
      <c r="H137" s="44"/>
      <c r="I137" s="44"/>
      <c r="J137" s="44">
        <f t="shared" si="60"/>
        <v>0</v>
      </c>
      <c r="K137" s="51">
        <v>0</v>
      </c>
      <c r="L137" s="240"/>
      <c r="M137" s="81">
        <f t="shared" si="63"/>
        <v>3500</v>
      </c>
      <c r="N137" s="51">
        <v>3500</v>
      </c>
      <c r="O137" s="44"/>
      <c r="P137" s="44"/>
      <c r="Q137" s="52"/>
      <c r="R137" s="44"/>
      <c r="S137" s="44"/>
      <c r="T137" s="46"/>
      <c r="U137" s="46"/>
      <c r="V137" s="11"/>
    </row>
    <row r="138" spans="1:22" s="4" customFormat="1" ht="12.75">
      <c r="A138" s="37" t="s">
        <v>91</v>
      </c>
      <c r="B138" s="39" t="s">
        <v>84</v>
      </c>
      <c r="C138" s="75" t="e">
        <f aca="true" t="shared" si="67" ref="C138:C144">SUM(D138:K138)</f>
        <v>#REF!</v>
      </c>
      <c r="D138" s="48">
        <f aca="true" t="shared" si="68" ref="D138:I139">D139</f>
        <v>108500</v>
      </c>
      <c r="E138" s="76">
        <f t="shared" si="68"/>
        <v>5000</v>
      </c>
      <c r="F138" s="48"/>
      <c r="G138" s="48">
        <f t="shared" si="68"/>
        <v>0</v>
      </c>
      <c r="H138" s="76" t="e">
        <f t="shared" si="68"/>
        <v>#REF!</v>
      </c>
      <c r="I138" s="76">
        <f t="shared" si="68"/>
        <v>50000</v>
      </c>
      <c r="J138" s="48">
        <f t="shared" si="60"/>
        <v>113000</v>
      </c>
      <c r="K138" s="48">
        <f>K139</f>
        <v>0</v>
      </c>
      <c r="L138" s="237"/>
      <c r="M138" s="79">
        <f t="shared" si="63"/>
        <v>356000</v>
      </c>
      <c r="N138" s="48">
        <f>N139</f>
        <v>243000</v>
      </c>
      <c r="O138" s="48">
        <f aca="true" t="shared" si="69" ref="O138:U139">O139</f>
        <v>3000</v>
      </c>
      <c r="P138" s="48">
        <f t="shared" si="69"/>
        <v>0</v>
      </c>
      <c r="Q138" s="48">
        <f t="shared" si="69"/>
        <v>0</v>
      </c>
      <c r="R138" s="48">
        <f t="shared" si="69"/>
        <v>20000</v>
      </c>
      <c r="S138" s="48">
        <f t="shared" si="69"/>
        <v>90000</v>
      </c>
      <c r="T138" s="48">
        <f t="shared" si="69"/>
        <v>0</v>
      </c>
      <c r="U138" s="48">
        <f t="shared" si="69"/>
        <v>0</v>
      </c>
      <c r="V138" s="11"/>
    </row>
    <row r="139" spans="1:22" s="4" customFormat="1" ht="12.75">
      <c r="A139" s="56">
        <v>3</v>
      </c>
      <c r="B139" s="42" t="s">
        <v>18</v>
      </c>
      <c r="C139" s="49" t="e">
        <f t="shared" si="67"/>
        <v>#REF!</v>
      </c>
      <c r="D139" s="46">
        <f t="shared" si="68"/>
        <v>108500</v>
      </c>
      <c r="E139" s="46">
        <f t="shared" si="68"/>
        <v>5000</v>
      </c>
      <c r="F139" s="46"/>
      <c r="G139" s="46">
        <f t="shared" si="68"/>
        <v>0</v>
      </c>
      <c r="H139" s="46" t="e">
        <f t="shared" si="68"/>
        <v>#REF!</v>
      </c>
      <c r="I139" s="46">
        <f t="shared" si="68"/>
        <v>50000</v>
      </c>
      <c r="J139" s="46">
        <f t="shared" si="60"/>
        <v>113000</v>
      </c>
      <c r="K139" s="46">
        <f>K140</f>
        <v>0</v>
      </c>
      <c r="L139" s="238"/>
      <c r="M139" s="80">
        <f t="shared" si="63"/>
        <v>356000</v>
      </c>
      <c r="N139" s="46">
        <f>N140</f>
        <v>243000</v>
      </c>
      <c r="O139" s="46">
        <f t="shared" si="69"/>
        <v>3000</v>
      </c>
      <c r="P139" s="46">
        <f t="shared" si="69"/>
        <v>0</v>
      </c>
      <c r="Q139" s="46">
        <f t="shared" si="69"/>
        <v>0</v>
      </c>
      <c r="R139" s="46">
        <f t="shared" si="69"/>
        <v>20000</v>
      </c>
      <c r="S139" s="46">
        <f t="shared" si="69"/>
        <v>90000</v>
      </c>
      <c r="T139" s="46">
        <f t="shared" si="69"/>
        <v>0</v>
      </c>
      <c r="U139" s="46">
        <f t="shared" si="69"/>
        <v>0</v>
      </c>
      <c r="V139" s="11"/>
    </row>
    <row r="140" spans="1:22" s="4" customFormat="1" ht="12.75">
      <c r="A140" s="56">
        <v>32</v>
      </c>
      <c r="B140" s="42" t="s">
        <v>23</v>
      </c>
      <c r="C140" s="49" t="e">
        <f t="shared" si="67"/>
        <v>#REF!</v>
      </c>
      <c r="D140" s="46">
        <f>D141+D147+D153</f>
        <v>108500</v>
      </c>
      <c r="E140" s="46">
        <f>E141+E147+E153</f>
        <v>5000</v>
      </c>
      <c r="F140" s="46"/>
      <c r="G140" s="46">
        <f>G141+G147+G153</f>
        <v>0</v>
      </c>
      <c r="H140" s="46" t="e">
        <f>H141+H144+H147+H153</f>
        <v>#REF!</v>
      </c>
      <c r="I140" s="46">
        <f>I141+I144+I147+I153</f>
        <v>50000</v>
      </c>
      <c r="J140" s="46">
        <f t="shared" si="60"/>
        <v>113000</v>
      </c>
      <c r="K140" s="46">
        <f>K141+K144+K147+K153</f>
        <v>0</v>
      </c>
      <c r="L140" s="238"/>
      <c r="M140" s="80">
        <f t="shared" si="63"/>
        <v>356000</v>
      </c>
      <c r="N140" s="46">
        <f>N141+N144+N147+N153</f>
        <v>243000</v>
      </c>
      <c r="O140" s="46">
        <f>O141+O144+O147+O153</f>
        <v>3000</v>
      </c>
      <c r="P140" s="46">
        <f aca="true" t="shared" si="70" ref="P140:U140">P141+P147+P153</f>
        <v>0</v>
      </c>
      <c r="Q140" s="46">
        <f t="shared" si="70"/>
        <v>0</v>
      </c>
      <c r="R140" s="46">
        <f t="shared" si="70"/>
        <v>20000</v>
      </c>
      <c r="S140" s="46">
        <f t="shared" si="70"/>
        <v>90000</v>
      </c>
      <c r="T140" s="46">
        <f t="shared" si="70"/>
        <v>0</v>
      </c>
      <c r="U140" s="46">
        <f t="shared" si="70"/>
        <v>0</v>
      </c>
      <c r="V140" s="11"/>
    </row>
    <row r="141" spans="1:22" s="4" customFormat="1" ht="12.75">
      <c r="A141" s="57">
        <v>321</v>
      </c>
      <c r="B141" s="41" t="s">
        <v>24</v>
      </c>
      <c r="C141" s="50">
        <f t="shared" si="67"/>
        <v>26000</v>
      </c>
      <c r="D141" s="44">
        <f>SUM(D142:D143)</f>
        <v>2000</v>
      </c>
      <c r="E141" s="44">
        <f>SUM(E142:E143)</f>
        <v>0</v>
      </c>
      <c r="F141" s="44"/>
      <c r="G141" s="44">
        <f>SUM(G142:G143)</f>
        <v>0</v>
      </c>
      <c r="H141" s="44">
        <f>SUM(H142:H143)</f>
        <v>2000</v>
      </c>
      <c r="I141" s="44">
        <f>SUM(I142:I143)</f>
        <v>8000</v>
      </c>
      <c r="J141" s="44">
        <f t="shared" si="60"/>
        <v>14000</v>
      </c>
      <c r="K141" s="44">
        <f>SUM(K142:K143)</f>
        <v>0</v>
      </c>
      <c r="L141" s="239"/>
      <c r="M141" s="81">
        <f t="shared" si="63"/>
        <v>47000</v>
      </c>
      <c r="N141" s="44">
        <f>SUM(N142:N143)</f>
        <v>33000</v>
      </c>
      <c r="O141" s="44">
        <f aca="true" t="shared" si="71" ref="O141:U141">SUM(O142:O143)</f>
        <v>1000</v>
      </c>
      <c r="P141" s="44">
        <f t="shared" si="71"/>
        <v>0</v>
      </c>
      <c r="Q141" s="44">
        <f t="shared" si="71"/>
        <v>0</v>
      </c>
      <c r="R141" s="44">
        <f t="shared" si="71"/>
        <v>5000</v>
      </c>
      <c r="S141" s="44">
        <f t="shared" si="71"/>
        <v>8000</v>
      </c>
      <c r="T141" s="44">
        <f t="shared" si="71"/>
        <v>0</v>
      </c>
      <c r="U141" s="44">
        <f t="shared" si="71"/>
        <v>0</v>
      </c>
      <c r="V141" s="11"/>
    </row>
    <row r="142" spans="1:22" s="29" customFormat="1" ht="12.75">
      <c r="A142" s="57">
        <v>3211</v>
      </c>
      <c r="B142" s="41" t="s">
        <v>42</v>
      </c>
      <c r="C142" s="50">
        <f t="shared" si="67"/>
        <v>2400</v>
      </c>
      <c r="D142" s="86">
        <v>400</v>
      </c>
      <c r="E142" s="46"/>
      <c r="F142" s="44"/>
      <c r="G142" s="44"/>
      <c r="H142" s="86">
        <v>1000</v>
      </c>
      <c r="I142" s="44">
        <v>0</v>
      </c>
      <c r="J142" s="44">
        <f t="shared" si="60"/>
        <v>1000</v>
      </c>
      <c r="K142" s="51">
        <v>0</v>
      </c>
      <c r="L142" s="240"/>
      <c r="M142" s="81">
        <f t="shared" si="63"/>
        <v>24000</v>
      </c>
      <c r="N142" s="51">
        <v>23000</v>
      </c>
      <c r="O142" s="51">
        <v>1000</v>
      </c>
      <c r="P142" s="44"/>
      <c r="Q142" s="44"/>
      <c r="R142" s="44"/>
      <c r="S142" s="44"/>
      <c r="T142" s="46"/>
      <c r="U142" s="46"/>
      <c r="V142" s="28"/>
    </row>
    <row r="143" spans="1:22" ht="25.5">
      <c r="A143" s="57">
        <v>3212</v>
      </c>
      <c r="B143" s="41" t="s">
        <v>43</v>
      </c>
      <c r="C143" s="50">
        <f t="shared" si="67"/>
        <v>23600</v>
      </c>
      <c r="D143" s="86">
        <v>1600</v>
      </c>
      <c r="E143" s="46"/>
      <c r="F143" s="44"/>
      <c r="G143" s="44"/>
      <c r="H143" s="86">
        <v>1000</v>
      </c>
      <c r="I143" s="86">
        <v>8000</v>
      </c>
      <c r="J143" s="44">
        <f t="shared" si="60"/>
        <v>13000</v>
      </c>
      <c r="K143" s="51">
        <v>0</v>
      </c>
      <c r="L143" s="240"/>
      <c r="M143" s="81">
        <f t="shared" si="63"/>
        <v>23000</v>
      </c>
      <c r="N143" s="51">
        <f>5000+5000</f>
        <v>10000</v>
      </c>
      <c r="O143" s="44"/>
      <c r="P143" s="44"/>
      <c r="Q143" s="44"/>
      <c r="R143" s="51">
        <v>5000</v>
      </c>
      <c r="S143" s="51">
        <f>3000+5000</f>
        <v>8000</v>
      </c>
      <c r="T143" s="46"/>
      <c r="U143" s="46"/>
      <c r="V143" s="10"/>
    </row>
    <row r="144" spans="1:22" ht="12.75">
      <c r="A144" s="57">
        <v>322</v>
      </c>
      <c r="B144" s="41" t="s">
        <v>25</v>
      </c>
      <c r="C144" s="50" t="e">
        <f t="shared" si="67"/>
        <v>#REF!</v>
      </c>
      <c r="D144" s="44"/>
      <c r="E144" s="46"/>
      <c r="F144" s="44"/>
      <c r="G144" s="44"/>
      <c r="H144" s="86" t="e">
        <f>SUM(#REF!)</f>
        <v>#REF!</v>
      </c>
      <c r="I144" s="44"/>
      <c r="J144" s="44">
        <f t="shared" si="60"/>
        <v>1000</v>
      </c>
      <c r="K144" s="44">
        <f>SUM(K145:K146)</f>
        <v>0</v>
      </c>
      <c r="L144" s="239"/>
      <c r="M144" s="81">
        <f t="shared" si="63"/>
        <v>3000</v>
      </c>
      <c r="N144" s="44">
        <f aca="true" t="shared" si="72" ref="N144:U144">SUM(N145:N146)</f>
        <v>2000</v>
      </c>
      <c r="O144" s="44">
        <f t="shared" si="72"/>
        <v>1000</v>
      </c>
      <c r="P144" s="44">
        <f t="shared" si="72"/>
        <v>0</v>
      </c>
      <c r="Q144" s="44">
        <f t="shared" si="72"/>
        <v>0</v>
      </c>
      <c r="R144" s="44">
        <f t="shared" si="72"/>
        <v>0</v>
      </c>
      <c r="S144" s="44">
        <f t="shared" si="72"/>
        <v>0</v>
      </c>
      <c r="T144" s="44">
        <f t="shared" si="72"/>
        <v>0</v>
      </c>
      <c r="U144" s="44">
        <f t="shared" si="72"/>
        <v>0</v>
      </c>
      <c r="V144" s="10"/>
    </row>
    <row r="145" spans="1:22" ht="12.75">
      <c r="A145" s="57">
        <v>3223</v>
      </c>
      <c r="B145" s="41" t="s">
        <v>46</v>
      </c>
      <c r="C145" s="50"/>
      <c r="D145" s="44"/>
      <c r="E145" s="46"/>
      <c r="F145" s="44"/>
      <c r="G145" s="44"/>
      <c r="H145" s="86"/>
      <c r="I145" s="44"/>
      <c r="J145" s="44">
        <f t="shared" si="60"/>
        <v>1000</v>
      </c>
      <c r="K145" s="44"/>
      <c r="L145" s="239"/>
      <c r="M145" s="81">
        <f t="shared" si="63"/>
        <v>1000</v>
      </c>
      <c r="N145" s="44"/>
      <c r="O145" s="51">
        <v>1000</v>
      </c>
      <c r="P145" s="44"/>
      <c r="Q145" s="44"/>
      <c r="R145" s="44"/>
      <c r="S145" s="44"/>
      <c r="T145" s="46"/>
      <c r="U145" s="46"/>
      <c r="V145" s="10"/>
    </row>
    <row r="146" spans="1:22" ht="25.5">
      <c r="A146" s="57">
        <v>3224</v>
      </c>
      <c r="B146" s="41" t="s">
        <v>47</v>
      </c>
      <c r="C146" s="50"/>
      <c r="D146" s="44"/>
      <c r="E146" s="46"/>
      <c r="F146" s="44"/>
      <c r="G146" s="44"/>
      <c r="H146" s="86"/>
      <c r="I146" s="44"/>
      <c r="J146" s="44">
        <f t="shared" si="60"/>
        <v>0</v>
      </c>
      <c r="K146" s="51">
        <v>0</v>
      </c>
      <c r="L146" s="240"/>
      <c r="M146" s="81">
        <f t="shared" si="63"/>
        <v>2000</v>
      </c>
      <c r="N146" s="51">
        <v>2000</v>
      </c>
      <c r="O146" s="46"/>
      <c r="P146" s="44"/>
      <c r="Q146" s="44"/>
      <c r="R146" s="44"/>
      <c r="S146" s="44"/>
      <c r="T146" s="46"/>
      <c r="U146" s="46"/>
      <c r="V146" s="10"/>
    </row>
    <row r="147" spans="1:22" ht="12.75">
      <c r="A147" s="57">
        <v>323</v>
      </c>
      <c r="B147" s="41" t="s">
        <v>26</v>
      </c>
      <c r="C147" s="50">
        <f>SUM(D147:K147)</f>
        <v>255500</v>
      </c>
      <c r="D147" s="44">
        <f>SUM(D148:D152)</f>
        <v>92500</v>
      </c>
      <c r="E147" s="61">
        <f>SUM(E148:E151)</f>
        <v>5000</v>
      </c>
      <c r="F147" s="44"/>
      <c r="G147" s="44">
        <f>SUM(G148:G151)</f>
        <v>0</v>
      </c>
      <c r="H147" s="44">
        <f>SUM(H148:H152)</f>
        <v>18000</v>
      </c>
      <c r="I147" s="44">
        <f>SUM(I148:I152)</f>
        <v>42000</v>
      </c>
      <c r="J147" s="44">
        <f t="shared" si="60"/>
        <v>98000</v>
      </c>
      <c r="K147" s="44">
        <f>SUM(K148:K152)</f>
        <v>0</v>
      </c>
      <c r="L147" s="239"/>
      <c r="M147" s="81">
        <f aca="true" t="shared" si="73" ref="M147:M152">SUM(N147:U147)</f>
        <v>283000</v>
      </c>
      <c r="N147" s="44">
        <f>SUM(N148:N152)</f>
        <v>185000</v>
      </c>
      <c r="O147" s="44">
        <f aca="true" t="shared" si="74" ref="O147:U147">SUM(O148:O151)</f>
        <v>1000</v>
      </c>
      <c r="P147" s="44">
        <f t="shared" si="74"/>
        <v>0</v>
      </c>
      <c r="Q147" s="44">
        <f t="shared" si="74"/>
        <v>0</v>
      </c>
      <c r="R147" s="44">
        <f t="shared" si="74"/>
        <v>15000</v>
      </c>
      <c r="S147" s="44">
        <f t="shared" si="74"/>
        <v>82000</v>
      </c>
      <c r="T147" s="44">
        <f t="shared" si="74"/>
        <v>0</v>
      </c>
      <c r="U147" s="44">
        <f t="shared" si="74"/>
        <v>0</v>
      </c>
      <c r="V147" s="10"/>
    </row>
    <row r="148" spans="1:22" ht="12.75">
      <c r="A148" s="57">
        <v>3232</v>
      </c>
      <c r="B148" s="41" t="s">
        <v>50</v>
      </c>
      <c r="C148" s="50">
        <f>SUM(D148:K148)</f>
        <v>18000</v>
      </c>
      <c r="D148" s="86">
        <v>2000</v>
      </c>
      <c r="E148" s="61"/>
      <c r="F148" s="44"/>
      <c r="G148" s="44"/>
      <c r="H148" s="86">
        <v>2000</v>
      </c>
      <c r="I148" s="86">
        <v>6000</v>
      </c>
      <c r="J148" s="44">
        <f t="shared" si="60"/>
        <v>8000</v>
      </c>
      <c r="K148" s="51">
        <v>0</v>
      </c>
      <c r="L148" s="240"/>
      <c r="M148" s="81">
        <f t="shared" si="73"/>
        <v>23000</v>
      </c>
      <c r="N148" s="51">
        <v>15000</v>
      </c>
      <c r="O148" s="46"/>
      <c r="P148" s="44"/>
      <c r="Q148" s="44"/>
      <c r="R148" s="51">
        <v>0</v>
      </c>
      <c r="S148" s="51">
        <f>3000+5000</f>
        <v>8000</v>
      </c>
      <c r="T148" s="46"/>
      <c r="U148" s="46"/>
      <c r="V148" s="10"/>
    </row>
    <row r="149" spans="1:22" ht="12.75">
      <c r="A149" s="57">
        <v>3234</v>
      </c>
      <c r="B149" s="41" t="s">
        <v>52</v>
      </c>
      <c r="C149" s="50"/>
      <c r="D149" s="86"/>
      <c r="E149" s="61"/>
      <c r="F149" s="44"/>
      <c r="G149" s="44"/>
      <c r="H149" s="86"/>
      <c r="I149" s="44"/>
      <c r="J149" s="44">
        <f t="shared" si="60"/>
        <v>1000</v>
      </c>
      <c r="K149" s="44">
        <v>0</v>
      </c>
      <c r="L149" s="239"/>
      <c r="M149" s="81">
        <f t="shared" si="73"/>
        <v>1000</v>
      </c>
      <c r="N149" s="44"/>
      <c r="O149" s="51">
        <v>1000</v>
      </c>
      <c r="P149" s="44"/>
      <c r="Q149" s="44"/>
      <c r="R149" s="44"/>
      <c r="S149" s="52"/>
      <c r="T149" s="46"/>
      <c r="U149" s="46"/>
      <c r="V149" s="10"/>
    </row>
    <row r="150" spans="1:22" ht="12.75">
      <c r="A150" s="57">
        <v>3235</v>
      </c>
      <c r="B150" s="41" t="s">
        <v>107</v>
      </c>
      <c r="C150" s="50"/>
      <c r="D150" s="86"/>
      <c r="E150" s="61"/>
      <c r="F150" s="44"/>
      <c r="G150" s="44"/>
      <c r="H150" s="86"/>
      <c r="I150" s="44"/>
      <c r="J150" s="44">
        <f t="shared" si="60"/>
        <v>2000</v>
      </c>
      <c r="K150" s="44">
        <v>0</v>
      </c>
      <c r="L150" s="239"/>
      <c r="M150" s="81">
        <f t="shared" si="73"/>
        <v>2000</v>
      </c>
      <c r="N150" s="44"/>
      <c r="O150" s="46"/>
      <c r="P150" s="44"/>
      <c r="Q150" s="44"/>
      <c r="R150" s="44"/>
      <c r="S150" s="51">
        <v>2000</v>
      </c>
      <c r="T150" s="46"/>
      <c r="U150" s="46"/>
      <c r="V150" s="10"/>
    </row>
    <row r="151" spans="1:22" ht="12.75">
      <c r="A151" s="57">
        <v>3237</v>
      </c>
      <c r="B151" s="41" t="s">
        <v>53</v>
      </c>
      <c r="C151" s="50">
        <f>SUM(D151:K151)</f>
        <v>233000</v>
      </c>
      <c r="D151" s="86">
        <v>89000</v>
      </c>
      <c r="E151" s="62">
        <v>5000</v>
      </c>
      <c r="F151" s="44"/>
      <c r="G151" s="44"/>
      <c r="H151" s="86">
        <v>16000</v>
      </c>
      <c r="I151" s="44">
        <v>36000</v>
      </c>
      <c r="J151" s="44">
        <f t="shared" si="60"/>
        <v>87000</v>
      </c>
      <c r="K151" s="51">
        <v>0</v>
      </c>
      <c r="L151" s="240"/>
      <c r="M151" s="81">
        <f t="shared" si="73"/>
        <v>227000</v>
      </c>
      <c r="N151" s="51">
        <f>45000+45000+30000+20000</f>
        <v>140000</v>
      </c>
      <c r="O151" s="44">
        <v>0</v>
      </c>
      <c r="P151" s="44"/>
      <c r="Q151" s="44"/>
      <c r="R151" s="51">
        <v>15000</v>
      </c>
      <c r="S151" s="51">
        <f>42000+30000</f>
        <v>72000</v>
      </c>
      <c r="T151" s="46"/>
      <c r="U151" s="46"/>
      <c r="V151" s="10"/>
    </row>
    <row r="152" spans="1:22" ht="12.75">
      <c r="A152" s="57">
        <v>3239</v>
      </c>
      <c r="B152" s="41" t="s">
        <v>55</v>
      </c>
      <c r="C152" s="50">
        <f>SUM(D152:K152)</f>
        <v>1500</v>
      </c>
      <c r="D152" s="86">
        <v>1500</v>
      </c>
      <c r="E152" s="62"/>
      <c r="F152" s="44"/>
      <c r="G152" s="44"/>
      <c r="H152" s="44"/>
      <c r="I152" s="44"/>
      <c r="J152" s="44">
        <f t="shared" si="60"/>
        <v>0</v>
      </c>
      <c r="K152" s="51">
        <v>0</v>
      </c>
      <c r="L152" s="240"/>
      <c r="M152" s="81">
        <f t="shared" si="73"/>
        <v>30000</v>
      </c>
      <c r="N152" s="51">
        <v>30000</v>
      </c>
      <c r="O152" s="44"/>
      <c r="P152" s="44"/>
      <c r="Q152" s="44"/>
      <c r="R152" s="44"/>
      <c r="S152" s="44"/>
      <c r="T152" s="46"/>
      <c r="U152" s="46"/>
      <c r="V152" s="10"/>
    </row>
    <row r="153" spans="1:22" ht="12.75">
      <c r="A153" s="57">
        <v>324</v>
      </c>
      <c r="B153" s="41" t="s">
        <v>85</v>
      </c>
      <c r="C153" s="50">
        <f>SUM(D153:K153)</f>
        <v>14000</v>
      </c>
      <c r="D153" s="44">
        <f>SUM(D154)</f>
        <v>14000</v>
      </c>
      <c r="E153" s="44">
        <f>SUM(E154)</f>
        <v>0</v>
      </c>
      <c r="F153" s="44"/>
      <c r="G153" s="44">
        <f>SUM(G154)</f>
        <v>0</v>
      </c>
      <c r="H153" s="44"/>
      <c r="I153" s="44"/>
      <c r="J153" s="44">
        <f t="shared" si="60"/>
        <v>0</v>
      </c>
      <c r="K153" s="44">
        <f>SUM(K154)</f>
        <v>0</v>
      </c>
      <c r="L153" s="239"/>
      <c r="M153" s="81">
        <f aca="true" t="shared" si="75" ref="M153:M158">SUM(N153:U153)</f>
        <v>23000</v>
      </c>
      <c r="N153" s="44">
        <f>SUM(N154)</f>
        <v>23000</v>
      </c>
      <c r="O153" s="44">
        <f aca="true" t="shared" si="76" ref="O153:U153">SUM(O154)</f>
        <v>0</v>
      </c>
      <c r="P153" s="44">
        <f t="shared" si="76"/>
        <v>0</v>
      </c>
      <c r="Q153" s="44">
        <f t="shared" si="76"/>
        <v>0</v>
      </c>
      <c r="R153" s="44">
        <f t="shared" si="76"/>
        <v>0</v>
      </c>
      <c r="S153" s="44">
        <f t="shared" si="76"/>
        <v>0</v>
      </c>
      <c r="T153" s="44">
        <f t="shared" si="76"/>
        <v>0</v>
      </c>
      <c r="U153" s="44">
        <f t="shared" si="76"/>
        <v>0</v>
      </c>
      <c r="V153" s="10"/>
    </row>
    <row r="154" spans="1:22" ht="12.75">
      <c r="A154" s="57">
        <v>3241</v>
      </c>
      <c r="B154" s="41" t="s">
        <v>85</v>
      </c>
      <c r="C154" s="50">
        <f>SUM(D154:K154)</f>
        <v>14000</v>
      </c>
      <c r="D154" s="86">
        <v>14000</v>
      </c>
      <c r="E154" s="46"/>
      <c r="F154" s="44"/>
      <c r="G154" s="44"/>
      <c r="H154" s="44"/>
      <c r="I154" s="44"/>
      <c r="J154" s="44">
        <f t="shared" si="60"/>
        <v>0</v>
      </c>
      <c r="K154" s="52">
        <v>0</v>
      </c>
      <c r="L154" s="244"/>
      <c r="M154" s="81">
        <f t="shared" si="75"/>
        <v>23000</v>
      </c>
      <c r="N154" s="51">
        <v>23000</v>
      </c>
      <c r="O154" s="46"/>
      <c r="P154" s="44"/>
      <c r="Q154" s="44"/>
      <c r="R154" s="44"/>
      <c r="S154" s="44"/>
      <c r="T154" s="46"/>
      <c r="U154" s="46"/>
      <c r="V154" s="10"/>
    </row>
    <row r="155" spans="1:22" ht="12.75">
      <c r="A155" s="37" t="s">
        <v>92</v>
      </c>
      <c r="B155" s="39" t="s">
        <v>96</v>
      </c>
      <c r="C155" s="47">
        <f aca="true" t="shared" si="77" ref="C155:C163">D155+E155+P155+Q155+R155+S155+T155+U155</f>
        <v>135000</v>
      </c>
      <c r="D155" s="48">
        <f aca="true" t="shared" si="78" ref="D155:G157">D156</f>
        <v>115000</v>
      </c>
      <c r="E155" s="48">
        <f t="shared" si="78"/>
        <v>0</v>
      </c>
      <c r="F155" s="48"/>
      <c r="G155" s="48">
        <f t="shared" si="78"/>
        <v>0</v>
      </c>
      <c r="H155" s="48"/>
      <c r="I155" s="48"/>
      <c r="J155" s="48">
        <f t="shared" si="60"/>
        <v>20000</v>
      </c>
      <c r="K155" s="48">
        <f aca="true" t="shared" si="79" ref="K155:L157">K156</f>
        <v>0</v>
      </c>
      <c r="L155" s="237">
        <f t="shared" si="79"/>
        <v>20000</v>
      </c>
      <c r="M155" s="79">
        <f t="shared" si="75"/>
        <v>344000</v>
      </c>
      <c r="N155" s="48">
        <f>N156</f>
        <v>324000</v>
      </c>
      <c r="O155" s="48">
        <f aca="true" t="shared" si="80" ref="O155:U157">O156</f>
        <v>0</v>
      </c>
      <c r="P155" s="48">
        <f t="shared" si="80"/>
        <v>0</v>
      </c>
      <c r="Q155" s="48">
        <f t="shared" si="80"/>
        <v>20000</v>
      </c>
      <c r="R155" s="48">
        <f t="shared" si="80"/>
        <v>0</v>
      </c>
      <c r="S155" s="48">
        <f t="shared" si="80"/>
        <v>0</v>
      </c>
      <c r="T155" s="48">
        <f t="shared" si="80"/>
        <v>0</v>
      </c>
      <c r="U155" s="48">
        <f t="shared" si="80"/>
        <v>0</v>
      </c>
      <c r="V155" s="10"/>
    </row>
    <row r="156" spans="1:22" s="4" customFormat="1" ht="12.75">
      <c r="A156" s="56">
        <v>3</v>
      </c>
      <c r="B156" s="42" t="s">
        <v>18</v>
      </c>
      <c r="C156" s="49">
        <f t="shared" si="77"/>
        <v>135000</v>
      </c>
      <c r="D156" s="46">
        <f t="shared" si="78"/>
        <v>115000</v>
      </c>
      <c r="E156" s="46">
        <f t="shared" si="78"/>
        <v>0</v>
      </c>
      <c r="F156" s="46"/>
      <c r="G156" s="46">
        <f t="shared" si="78"/>
        <v>0</v>
      </c>
      <c r="H156" s="46"/>
      <c r="I156" s="46"/>
      <c r="J156" s="46">
        <f t="shared" si="60"/>
        <v>20000</v>
      </c>
      <c r="K156" s="46">
        <f t="shared" si="79"/>
        <v>0</v>
      </c>
      <c r="L156" s="238">
        <f t="shared" si="79"/>
        <v>20000</v>
      </c>
      <c r="M156" s="80">
        <f t="shared" si="75"/>
        <v>344000</v>
      </c>
      <c r="N156" s="46">
        <f>N157</f>
        <v>324000</v>
      </c>
      <c r="O156" s="46">
        <f t="shared" si="80"/>
        <v>0</v>
      </c>
      <c r="P156" s="46">
        <f t="shared" si="80"/>
        <v>0</v>
      </c>
      <c r="Q156" s="46">
        <f t="shared" si="80"/>
        <v>20000</v>
      </c>
      <c r="R156" s="46">
        <f t="shared" si="80"/>
        <v>0</v>
      </c>
      <c r="S156" s="46">
        <f t="shared" si="80"/>
        <v>0</v>
      </c>
      <c r="T156" s="46">
        <f t="shared" si="80"/>
        <v>0</v>
      </c>
      <c r="U156" s="46">
        <f t="shared" si="80"/>
        <v>0</v>
      </c>
      <c r="V156" s="11"/>
    </row>
    <row r="157" spans="1:22" ht="12.75">
      <c r="A157" s="56">
        <v>32</v>
      </c>
      <c r="B157" s="42" t="s">
        <v>23</v>
      </c>
      <c r="C157" s="49">
        <f t="shared" si="77"/>
        <v>135000</v>
      </c>
      <c r="D157" s="46">
        <f t="shared" si="78"/>
        <v>115000</v>
      </c>
      <c r="E157" s="46">
        <f t="shared" si="78"/>
        <v>0</v>
      </c>
      <c r="F157" s="46"/>
      <c r="G157" s="46">
        <f t="shared" si="78"/>
        <v>0</v>
      </c>
      <c r="H157" s="46"/>
      <c r="I157" s="46"/>
      <c r="J157" s="46">
        <f t="shared" si="60"/>
        <v>20000</v>
      </c>
      <c r="K157" s="46">
        <f t="shared" si="79"/>
        <v>0</v>
      </c>
      <c r="L157" s="238">
        <f t="shared" si="79"/>
        <v>20000</v>
      </c>
      <c r="M157" s="80">
        <f t="shared" si="75"/>
        <v>344000</v>
      </c>
      <c r="N157" s="46">
        <f>N158</f>
        <v>324000</v>
      </c>
      <c r="O157" s="46">
        <f t="shared" si="80"/>
        <v>0</v>
      </c>
      <c r="P157" s="46">
        <f t="shared" si="80"/>
        <v>0</v>
      </c>
      <c r="Q157" s="46">
        <f t="shared" si="80"/>
        <v>20000</v>
      </c>
      <c r="R157" s="46">
        <f t="shared" si="80"/>
        <v>0</v>
      </c>
      <c r="S157" s="46">
        <f t="shared" si="80"/>
        <v>0</v>
      </c>
      <c r="T157" s="46">
        <f t="shared" si="80"/>
        <v>0</v>
      </c>
      <c r="U157" s="46">
        <f t="shared" si="80"/>
        <v>0</v>
      </c>
      <c r="V157" s="10"/>
    </row>
    <row r="158" spans="1:22" ht="12.75">
      <c r="A158" s="57">
        <v>323</v>
      </c>
      <c r="B158" s="41" t="s">
        <v>26</v>
      </c>
      <c r="C158" s="50">
        <f t="shared" si="77"/>
        <v>135000</v>
      </c>
      <c r="D158" s="44">
        <f>SUM(D159:D160)</f>
        <v>115000</v>
      </c>
      <c r="E158" s="44">
        <f>SUM(E160)</f>
        <v>0</v>
      </c>
      <c r="F158" s="44"/>
      <c r="G158" s="44">
        <f>SUM(G160)</f>
        <v>0</v>
      </c>
      <c r="H158" s="44"/>
      <c r="I158" s="44"/>
      <c r="J158" s="44">
        <f t="shared" si="60"/>
        <v>20000</v>
      </c>
      <c r="K158" s="44">
        <f>SUM(K159:K160)</f>
        <v>0</v>
      </c>
      <c r="L158" s="239">
        <f>SUM(L159:L160)</f>
        <v>20000</v>
      </c>
      <c r="M158" s="81">
        <f t="shared" si="75"/>
        <v>344000</v>
      </c>
      <c r="N158" s="44">
        <f aca="true" t="shared" si="81" ref="N158:U158">SUM(N159:N160)</f>
        <v>324000</v>
      </c>
      <c r="O158" s="44">
        <f t="shared" si="81"/>
        <v>0</v>
      </c>
      <c r="P158" s="44">
        <f t="shared" si="81"/>
        <v>0</v>
      </c>
      <c r="Q158" s="44">
        <f t="shared" si="81"/>
        <v>20000</v>
      </c>
      <c r="R158" s="44">
        <f t="shared" si="81"/>
        <v>0</v>
      </c>
      <c r="S158" s="44">
        <f t="shared" si="81"/>
        <v>0</v>
      </c>
      <c r="T158" s="44">
        <f t="shared" si="81"/>
        <v>0</v>
      </c>
      <c r="U158" s="44">
        <f t="shared" si="81"/>
        <v>0</v>
      </c>
      <c r="V158" s="10"/>
    </row>
    <row r="159" spans="1:22" ht="12.75">
      <c r="A159" s="57">
        <v>3237</v>
      </c>
      <c r="B159" s="41" t="s">
        <v>53</v>
      </c>
      <c r="C159" s="50">
        <f t="shared" si="77"/>
        <v>55000</v>
      </c>
      <c r="D159" s="86">
        <v>35000</v>
      </c>
      <c r="E159" s="44"/>
      <c r="F159" s="44"/>
      <c r="G159" s="44"/>
      <c r="H159" s="44"/>
      <c r="I159" s="44"/>
      <c r="J159" s="44">
        <f t="shared" si="60"/>
        <v>20000</v>
      </c>
      <c r="K159" s="51">
        <v>0</v>
      </c>
      <c r="L159" s="240">
        <v>20000</v>
      </c>
      <c r="M159" s="81">
        <f>SUM(N159:U159)</f>
        <v>147000</v>
      </c>
      <c r="N159" s="51">
        <f>53000+16000+48000+10000</f>
        <v>127000</v>
      </c>
      <c r="O159" s="44"/>
      <c r="P159" s="44"/>
      <c r="Q159" s="51">
        <v>20000</v>
      </c>
      <c r="R159" s="44"/>
      <c r="S159" s="44"/>
      <c r="T159" s="44"/>
      <c r="U159" s="44"/>
      <c r="V159" s="10"/>
    </row>
    <row r="160" spans="1:22" ht="12.75">
      <c r="A160" s="57">
        <v>3239</v>
      </c>
      <c r="B160" s="41" t="s">
        <v>55</v>
      </c>
      <c r="C160" s="50">
        <f t="shared" si="77"/>
        <v>80000</v>
      </c>
      <c r="D160" s="86">
        <v>80000</v>
      </c>
      <c r="E160" s="46"/>
      <c r="F160" s="44"/>
      <c r="G160" s="44"/>
      <c r="H160" s="44"/>
      <c r="I160" s="44"/>
      <c r="J160" s="44">
        <f t="shared" si="60"/>
        <v>0</v>
      </c>
      <c r="K160" s="51">
        <v>0</v>
      </c>
      <c r="L160" s="240"/>
      <c r="M160" s="81">
        <f>SUM(N160:U160)</f>
        <v>197000</v>
      </c>
      <c r="N160" s="51">
        <v>197000</v>
      </c>
      <c r="O160" s="46"/>
      <c r="P160" s="44"/>
      <c r="Q160" s="51"/>
      <c r="R160" s="44"/>
      <c r="S160" s="44"/>
      <c r="T160" s="46"/>
      <c r="U160" s="46"/>
      <c r="V160" s="10"/>
    </row>
    <row r="161" spans="1:22" s="4" customFormat="1" ht="12.75">
      <c r="A161" s="37" t="s">
        <v>88</v>
      </c>
      <c r="B161" s="39" t="s">
        <v>89</v>
      </c>
      <c r="C161" s="75" t="e">
        <f t="shared" si="77"/>
        <v>#REF!</v>
      </c>
      <c r="D161" s="76" t="e">
        <f>#REF!</f>
        <v>#REF!</v>
      </c>
      <c r="E161" s="48" t="e">
        <f>#REF!</f>
        <v>#REF!</v>
      </c>
      <c r="F161" s="48"/>
      <c r="G161" s="48" t="e">
        <f>#REF!</f>
        <v>#REF!</v>
      </c>
      <c r="H161" s="48" t="e">
        <f>#REF!</f>
        <v>#REF!</v>
      </c>
      <c r="I161" s="48" t="e">
        <f>#REF!</f>
        <v>#REF!</v>
      </c>
      <c r="J161" s="48">
        <f t="shared" si="60"/>
        <v>0</v>
      </c>
      <c r="K161" s="48">
        <f>K162</f>
        <v>0</v>
      </c>
      <c r="L161" s="237"/>
      <c r="M161" s="79">
        <f>SUM(N161:U161)</f>
        <v>100000</v>
      </c>
      <c r="N161" s="48">
        <f>N162</f>
        <v>100000</v>
      </c>
      <c r="O161" s="48">
        <f aca="true" t="shared" si="82" ref="O161:U161">O162</f>
        <v>0</v>
      </c>
      <c r="P161" s="48">
        <f t="shared" si="82"/>
        <v>0</v>
      </c>
      <c r="Q161" s="48">
        <f t="shared" si="82"/>
        <v>0</v>
      </c>
      <c r="R161" s="48">
        <f t="shared" si="82"/>
        <v>0</v>
      </c>
      <c r="S161" s="48">
        <f t="shared" si="82"/>
        <v>0</v>
      </c>
      <c r="T161" s="48">
        <f t="shared" si="82"/>
        <v>0</v>
      </c>
      <c r="U161" s="48">
        <f t="shared" si="82"/>
        <v>0</v>
      </c>
      <c r="V161" s="11"/>
    </row>
    <row r="162" spans="1:22" s="4" customFormat="1" ht="25.5">
      <c r="A162" s="56">
        <v>45</v>
      </c>
      <c r="B162" s="40" t="s">
        <v>66</v>
      </c>
      <c r="C162" s="49">
        <f t="shared" si="77"/>
        <v>393000</v>
      </c>
      <c r="D162" s="46">
        <f aca="true" t="shared" si="83" ref="D162:U163">D163</f>
        <v>393000</v>
      </c>
      <c r="E162" s="46">
        <f t="shared" si="83"/>
        <v>0</v>
      </c>
      <c r="F162" s="46"/>
      <c r="G162" s="46">
        <f t="shared" si="83"/>
        <v>0</v>
      </c>
      <c r="H162" s="46"/>
      <c r="I162" s="46"/>
      <c r="J162" s="46">
        <f t="shared" si="60"/>
        <v>0</v>
      </c>
      <c r="K162" s="46">
        <f t="shared" si="83"/>
        <v>0</v>
      </c>
      <c r="L162" s="238"/>
      <c r="M162" s="80">
        <f>SUM(N162:U162)</f>
        <v>100000</v>
      </c>
      <c r="N162" s="46">
        <f t="shared" si="83"/>
        <v>100000</v>
      </c>
      <c r="O162" s="46">
        <f t="shared" si="83"/>
        <v>0</v>
      </c>
      <c r="P162" s="46">
        <f t="shared" si="83"/>
        <v>0</v>
      </c>
      <c r="Q162" s="46">
        <f t="shared" si="83"/>
        <v>0</v>
      </c>
      <c r="R162" s="46">
        <f t="shared" si="83"/>
        <v>0</v>
      </c>
      <c r="S162" s="46">
        <f t="shared" si="83"/>
        <v>0</v>
      </c>
      <c r="T162" s="46">
        <f t="shared" si="83"/>
        <v>0</v>
      </c>
      <c r="U162" s="46">
        <f t="shared" si="83"/>
        <v>0</v>
      </c>
      <c r="V162" s="11"/>
    </row>
    <row r="163" spans="1:22" ht="12.75">
      <c r="A163" s="57">
        <v>451</v>
      </c>
      <c r="B163" s="38" t="s">
        <v>67</v>
      </c>
      <c r="C163" s="50">
        <f t="shared" si="77"/>
        <v>393000</v>
      </c>
      <c r="D163" s="44">
        <f t="shared" si="83"/>
        <v>393000</v>
      </c>
      <c r="E163" s="44">
        <f t="shared" si="83"/>
        <v>0</v>
      </c>
      <c r="F163" s="44"/>
      <c r="G163" s="44">
        <f t="shared" si="83"/>
        <v>0</v>
      </c>
      <c r="H163" s="44"/>
      <c r="I163" s="44"/>
      <c r="J163" s="44">
        <f t="shared" si="60"/>
        <v>0</v>
      </c>
      <c r="K163" s="44">
        <f t="shared" si="83"/>
        <v>0</v>
      </c>
      <c r="L163" s="239"/>
      <c r="M163" s="81">
        <f>SUM(N163:U163)</f>
        <v>100000</v>
      </c>
      <c r="N163" s="44">
        <f t="shared" si="83"/>
        <v>100000</v>
      </c>
      <c r="O163" s="44">
        <f t="shared" si="83"/>
        <v>0</v>
      </c>
      <c r="P163" s="44">
        <f t="shared" si="83"/>
        <v>0</v>
      </c>
      <c r="Q163" s="44">
        <f t="shared" si="83"/>
        <v>0</v>
      </c>
      <c r="R163" s="44">
        <f t="shared" si="83"/>
        <v>0</v>
      </c>
      <c r="S163" s="44">
        <f t="shared" si="83"/>
        <v>0</v>
      </c>
      <c r="T163" s="44">
        <f t="shared" si="83"/>
        <v>0</v>
      </c>
      <c r="U163" s="44">
        <f t="shared" si="83"/>
        <v>0</v>
      </c>
      <c r="V163" s="10"/>
    </row>
    <row r="164" spans="1:22" ht="12.75">
      <c r="A164" s="58">
        <v>4511</v>
      </c>
      <c r="B164" s="83" t="s">
        <v>67</v>
      </c>
      <c r="C164" s="53">
        <f>D164+E164+P164+Q164+R164+S164+U164</f>
        <v>393000</v>
      </c>
      <c r="D164" s="90">
        <v>393000</v>
      </c>
      <c r="E164" s="54"/>
      <c r="F164" s="54"/>
      <c r="G164" s="54"/>
      <c r="H164" s="54"/>
      <c r="I164" s="54"/>
      <c r="J164" s="54">
        <f t="shared" si="60"/>
        <v>0</v>
      </c>
      <c r="K164" s="95">
        <v>0</v>
      </c>
      <c r="L164" s="245"/>
      <c r="M164" s="82">
        <v>0</v>
      </c>
      <c r="N164" s="95">
        <v>100000</v>
      </c>
      <c r="O164" s="54"/>
      <c r="P164" s="54"/>
      <c r="Q164" s="54"/>
      <c r="R164" s="54"/>
      <c r="S164" s="54"/>
      <c r="T164" s="95">
        <v>0</v>
      </c>
      <c r="U164" s="54"/>
      <c r="V164" s="10"/>
    </row>
    <row r="165" spans="1:22" ht="12.75">
      <c r="A165" s="16"/>
      <c r="B165" s="5"/>
      <c r="C165" s="5"/>
      <c r="D165" s="5"/>
      <c r="E165" s="5"/>
      <c r="F165" s="3"/>
      <c r="G165" s="3"/>
      <c r="H165" s="3"/>
      <c r="I165" s="3"/>
      <c r="J165" s="3"/>
      <c r="K165" s="3"/>
      <c r="L165" s="3"/>
      <c r="M165" s="32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16"/>
      <c r="B166" s="35"/>
      <c r="C166" s="5"/>
      <c r="D166" s="5"/>
      <c r="E166" s="5"/>
      <c r="F166" s="3"/>
      <c r="G166" s="3"/>
      <c r="H166" s="3"/>
      <c r="I166" s="3"/>
      <c r="J166" s="3"/>
      <c r="K166" s="3"/>
      <c r="L166" s="3"/>
      <c r="M166" s="32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16"/>
      <c r="B167" s="5"/>
      <c r="C167" s="5"/>
      <c r="D167" s="5"/>
      <c r="E167" s="5"/>
      <c r="F167" s="3"/>
      <c r="G167" s="3"/>
      <c r="H167" s="3"/>
      <c r="I167" s="3"/>
      <c r="J167" s="3"/>
      <c r="K167" s="3"/>
      <c r="L167" s="3"/>
      <c r="M167" s="32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16"/>
      <c r="B168" s="35"/>
      <c r="C168" s="5"/>
      <c r="D168" s="5"/>
      <c r="E168" s="5"/>
      <c r="F168" s="3"/>
      <c r="G168" s="3"/>
      <c r="H168" s="3"/>
      <c r="I168" s="3"/>
      <c r="J168" s="3"/>
      <c r="K168" s="3"/>
      <c r="L168" s="3"/>
      <c r="M168" s="32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16"/>
      <c r="B169" s="5"/>
      <c r="C169" s="5"/>
      <c r="D169" s="5"/>
      <c r="E169" s="5"/>
      <c r="F169" s="3"/>
      <c r="G169" s="3"/>
      <c r="H169" s="3"/>
      <c r="I169" s="3"/>
      <c r="J169" s="3"/>
      <c r="K169" s="3"/>
      <c r="L169" s="3"/>
      <c r="M169" s="32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16"/>
      <c r="B170" s="5"/>
      <c r="C170" s="5"/>
      <c r="D170" s="5"/>
      <c r="E170" s="5"/>
      <c r="F170" s="3"/>
      <c r="G170" s="3"/>
      <c r="H170" s="3"/>
      <c r="I170" s="3"/>
      <c r="J170" s="3"/>
      <c r="K170" s="3"/>
      <c r="L170" s="3"/>
      <c r="M170" s="32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16"/>
      <c r="B171" s="5"/>
      <c r="C171" s="5"/>
      <c r="D171" s="5"/>
      <c r="E171" s="5"/>
      <c r="F171" s="3"/>
      <c r="G171" s="3"/>
      <c r="H171" s="3"/>
      <c r="I171" s="3"/>
      <c r="J171" s="3"/>
      <c r="K171" s="3"/>
      <c r="L171" s="3"/>
      <c r="M171" s="32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16"/>
      <c r="B172" s="5"/>
      <c r="C172" s="5"/>
      <c r="D172" s="5"/>
      <c r="E172" s="5"/>
      <c r="F172" s="3"/>
      <c r="G172" s="3"/>
      <c r="H172" s="3"/>
      <c r="I172" s="3"/>
      <c r="J172" s="3"/>
      <c r="K172" s="3"/>
      <c r="L172" s="3"/>
      <c r="M172" s="32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16"/>
      <c r="B173" s="5"/>
      <c r="C173" s="5"/>
      <c r="D173" s="5"/>
      <c r="E173" s="5"/>
      <c r="F173" s="3"/>
      <c r="G173" s="3"/>
      <c r="H173" s="3"/>
      <c r="I173" s="3"/>
      <c r="J173" s="3"/>
      <c r="K173" s="3"/>
      <c r="L173" s="3"/>
      <c r="M173" s="32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16"/>
      <c r="B174" s="5"/>
      <c r="C174" s="5"/>
      <c r="D174" s="5"/>
      <c r="E174" s="5"/>
      <c r="F174" s="3"/>
      <c r="G174" s="3"/>
      <c r="H174" s="3"/>
      <c r="I174" s="3"/>
      <c r="J174" s="3"/>
      <c r="K174" s="3"/>
      <c r="L174" s="3"/>
      <c r="M174" s="32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16"/>
      <c r="B175" s="5"/>
      <c r="C175" s="5"/>
      <c r="D175" s="5"/>
      <c r="E175" s="5"/>
      <c r="F175" s="3"/>
      <c r="G175" s="3"/>
      <c r="H175" s="3"/>
      <c r="I175" s="3"/>
      <c r="J175" s="3"/>
      <c r="K175" s="3"/>
      <c r="L175" s="3"/>
      <c r="M175" s="32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16"/>
      <c r="B176" s="5"/>
      <c r="C176" s="5"/>
      <c r="D176" s="5"/>
      <c r="E176" s="5"/>
      <c r="F176" s="3"/>
      <c r="G176" s="3"/>
      <c r="H176" s="3"/>
      <c r="I176" s="3"/>
      <c r="J176" s="3"/>
      <c r="K176" s="3"/>
      <c r="L176" s="3"/>
      <c r="M176" s="32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16"/>
      <c r="B177" s="5"/>
      <c r="C177" s="5"/>
      <c r="D177" s="5"/>
      <c r="E177" s="5"/>
      <c r="F177" s="3"/>
      <c r="G177" s="3"/>
      <c r="H177" s="3"/>
      <c r="I177" s="3"/>
      <c r="J177" s="3"/>
      <c r="K177" s="3"/>
      <c r="L177" s="3"/>
      <c r="M177" s="32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16"/>
      <c r="B178" s="5"/>
      <c r="C178" s="5"/>
      <c r="D178" s="5"/>
      <c r="E178" s="5"/>
      <c r="F178" s="3"/>
      <c r="G178" s="3"/>
      <c r="H178" s="3"/>
      <c r="I178" s="3"/>
      <c r="J178" s="3"/>
      <c r="K178" s="3"/>
      <c r="L178" s="3"/>
      <c r="M178" s="32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16"/>
      <c r="B179" s="5"/>
      <c r="C179" s="5"/>
      <c r="D179" s="5"/>
      <c r="E179" s="5"/>
      <c r="F179" s="3"/>
      <c r="G179" s="3"/>
      <c r="H179" s="3"/>
      <c r="I179" s="3"/>
      <c r="J179" s="3"/>
      <c r="K179" s="3"/>
      <c r="L179" s="3"/>
      <c r="M179" s="5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4"/>
      <c r="B180" s="35"/>
      <c r="C180" s="35"/>
      <c r="D180" s="35"/>
      <c r="E180" s="35"/>
      <c r="F180" s="36"/>
      <c r="G180" s="36"/>
      <c r="H180" s="36"/>
      <c r="I180" s="36"/>
      <c r="J180" s="36"/>
      <c r="K180" s="36"/>
      <c r="L180" s="36"/>
      <c r="M180" s="35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ht="12.75">
      <c r="A181" s="34"/>
      <c r="B181" s="35"/>
      <c r="C181" s="35"/>
      <c r="D181" s="35"/>
      <c r="E181" s="35"/>
      <c r="F181" s="36"/>
      <c r="G181" s="36"/>
      <c r="H181" s="36"/>
      <c r="I181" s="36"/>
      <c r="J181" s="36"/>
      <c r="K181" s="36"/>
      <c r="L181" s="36"/>
      <c r="M181" s="35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ht="12.75">
      <c r="A182" s="34"/>
      <c r="B182" s="35"/>
      <c r="C182" s="35"/>
      <c r="D182" s="35"/>
      <c r="E182" s="35"/>
      <c r="F182" s="36"/>
      <c r="G182" s="36"/>
      <c r="H182" s="36"/>
      <c r="I182" s="36"/>
      <c r="J182" s="36"/>
      <c r="K182" s="36"/>
      <c r="L182" s="36"/>
      <c r="M182" s="35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ht="12.75">
      <c r="A183" s="34"/>
      <c r="B183" s="35"/>
      <c r="C183" s="35"/>
      <c r="D183" s="35"/>
      <c r="E183" s="35"/>
      <c r="F183" s="36"/>
      <c r="G183" s="36"/>
      <c r="H183" s="36"/>
      <c r="I183" s="36"/>
      <c r="J183" s="36"/>
      <c r="K183" s="36"/>
      <c r="L183" s="36"/>
      <c r="M183" s="35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ht="12.75">
      <c r="A184" s="34"/>
      <c r="B184" s="35"/>
      <c r="C184" s="35"/>
      <c r="D184" s="35"/>
      <c r="E184" s="35"/>
      <c r="F184" s="36"/>
      <c r="G184" s="36"/>
      <c r="H184" s="36"/>
      <c r="I184" s="36"/>
      <c r="J184" s="36"/>
      <c r="K184" s="36"/>
      <c r="L184" s="36"/>
      <c r="M184" s="35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ht="12.75">
      <c r="A185" s="34"/>
      <c r="B185" s="35"/>
      <c r="C185" s="35"/>
      <c r="D185" s="35"/>
      <c r="E185" s="35"/>
      <c r="F185" s="36"/>
      <c r="G185" s="36"/>
      <c r="H185" s="36"/>
      <c r="I185" s="36"/>
      <c r="J185" s="36"/>
      <c r="K185" s="36"/>
      <c r="L185" s="36"/>
      <c r="M185" s="35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ht="12.75">
      <c r="A186" s="34"/>
      <c r="B186" s="35"/>
      <c r="C186" s="35"/>
      <c r="D186" s="35"/>
      <c r="E186" s="35"/>
      <c r="F186" s="36"/>
      <c r="G186" s="36"/>
      <c r="H186" s="36"/>
      <c r="I186" s="36"/>
      <c r="J186" s="36"/>
      <c r="K186" s="36"/>
      <c r="L186" s="36"/>
      <c r="M186" s="35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ht="12.75">
      <c r="A187" s="34"/>
      <c r="B187" s="35"/>
      <c r="C187" s="35"/>
      <c r="D187" s="35"/>
      <c r="E187" s="35"/>
      <c r="F187" s="36"/>
      <c r="G187" s="36"/>
      <c r="H187" s="36"/>
      <c r="I187" s="36"/>
      <c r="J187" s="36"/>
      <c r="K187" s="36"/>
      <c r="L187" s="36"/>
      <c r="M187" s="35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ht="12.75">
      <c r="A188" s="34"/>
      <c r="B188" s="35"/>
      <c r="C188" s="35"/>
      <c r="D188" s="35"/>
      <c r="E188" s="35"/>
      <c r="F188" s="36"/>
      <c r="G188" s="36"/>
      <c r="H188" s="36"/>
      <c r="I188" s="36"/>
      <c r="J188" s="36"/>
      <c r="K188" s="36"/>
      <c r="L188" s="36"/>
      <c r="M188" s="35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ht="12.75">
      <c r="A189" s="34"/>
      <c r="B189" s="35"/>
      <c r="C189" s="35"/>
      <c r="D189" s="35"/>
      <c r="E189" s="35"/>
      <c r="F189" s="36"/>
      <c r="G189" s="36"/>
      <c r="H189" s="36"/>
      <c r="I189" s="36"/>
      <c r="J189" s="36"/>
      <c r="K189" s="36"/>
      <c r="L189" s="36"/>
      <c r="M189" s="35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ht="12.75">
      <c r="A190" s="34"/>
      <c r="B190" s="35"/>
      <c r="C190" s="35"/>
      <c r="D190" s="35"/>
      <c r="E190" s="35"/>
      <c r="F190" s="36"/>
      <c r="G190" s="36"/>
      <c r="H190" s="36"/>
      <c r="I190" s="36"/>
      <c r="J190" s="36"/>
      <c r="K190" s="36"/>
      <c r="L190" s="36"/>
      <c r="M190" s="35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ht="12.75">
      <c r="A191" s="34"/>
      <c r="B191" s="35"/>
      <c r="C191" s="35"/>
      <c r="D191" s="35"/>
      <c r="E191" s="35"/>
      <c r="F191" s="36"/>
      <c r="G191" s="36"/>
      <c r="H191" s="36"/>
      <c r="I191" s="36"/>
      <c r="J191" s="36"/>
      <c r="K191" s="36"/>
      <c r="L191" s="36"/>
      <c r="M191" s="35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ht="12.75">
      <c r="A192" s="34"/>
      <c r="B192" s="35"/>
      <c r="C192" s="35"/>
      <c r="D192" s="35"/>
      <c r="E192" s="35"/>
      <c r="F192" s="36"/>
      <c r="G192" s="36"/>
      <c r="H192" s="36"/>
      <c r="I192" s="36"/>
      <c r="J192" s="36"/>
      <c r="K192" s="36"/>
      <c r="L192" s="36"/>
      <c r="M192" s="35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ht="12.75">
      <c r="A193" s="34"/>
      <c r="B193" s="35"/>
      <c r="C193" s="35"/>
      <c r="D193" s="35"/>
      <c r="E193" s="35"/>
      <c r="F193" s="36"/>
      <c r="G193" s="36"/>
      <c r="H193" s="36"/>
      <c r="I193" s="36"/>
      <c r="J193" s="36"/>
      <c r="K193" s="36"/>
      <c r="L193" s="36"/>
      <c r="M193" s="35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ht="12.75">
      <c r="A194" s="34"/>
      <c r="B194" s="35"/>
      <c r="C194" s="35"/>
      <c r="D194" s="35"/>
      <c r="E194" s="35"/>
      <c r="F194" s="36"/>
      <c r="G194" s="36"/>
      <c r="H194" s="36"/>
      <c r="I194" s="36"/>
      <c r="J194" s="36"/>
      <c r="K194" s="36"/>
      <c r="L194" s="36"/>
      <c r="M194" s="35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ht="12.75">
      <c r="A195" s="34"/>
      <c r="B195" s="35"/>
      <c r="C195" s="35"/>
      <c r="D195" s="35"/>
      <c r="E195" s="35"/>
      <c r="F195" s="36"/>
      <c r="G195" s="36"/>
      <c r="H195" s="36"/>
      <c r="I195" s="36"/>
      <c r="J195" s="36"/>
      <c r="K195" s="36"/>
      <c r="L195" s="36"/>
      <c r="M195" s="35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ht="12.75">
      <c r="A196" s="34"/>
      <c r="B196" s="35"/>
      <c r="C196" s="35"/>
      <c r="D196" s="35"/>
      <c r="E196" s="35"/>
      <c r="F196" s="36"/>
      <c r="G196" s="36"/>
      <c r="H196" s="36"/>
      <c r="I196" s="36"/>
      <c r="J196" s="36"/>
      <c r="K196" s="36"/>
      <c r="L196" s="36"/>
      <c r="M196" s="35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ht="12.75">
      <c r="A197" s="34"/>
      <c r="B197" s="35"/>
      <c r="C197" s="35"/>
      <c r="D197" s="35"/>
      <c r="E197" s="35"/>
      <c r="F197" s="36"/>
      <c r="G197" s="36"/>
      <c r="H197" s="36"/>
      <c r="I197" s="36"/>
      <c r="J197" s="36"/>
      <c r="K197" s="36"/>
      <c r="L197" s="36"/>
      <c r="M197" s="35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ht="12.75">
      <c r="A198" s="34"/>
      <c r="B198" s="35"/>
      <c r="C198" s="35"/>
      <c r="D198" s="35"/>
      <c r="E198" s="35"/>
      <c r="F198" s="36"/>
      <c r="G198" s="36"/>
      <c r="H198" s="36"/>
      <c r="I198" s="36"/>
      <c r="J198" s="36"/>
      <c r="K198" s="36"/>
      <c r="L198" s="36"/>
      <c r="M198" s="35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ht="12.75">
      <c r="A199" s="34"/>
      <c r="B199" s="35"/>
      <c r="C199" s="35"/>
      <c r="D199" s="35"/>
      <c r="E199" s="35"/>
      <c r="F199" s="36"/>
      <c r="G199" s="36"/>
      <c r="H199" s="36"/>
      <c r="I199" s="36"/>
      <c r="J199" s="36"/>
      <c r="K199" s="36"/>
      <c r="L199" s="36"/>
      <c r="M199" s="35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ht="12.75">
      <c r="A200" s="34"/>
      <c r="B200" s="35"/>
      <c r="C200" s="35"/>
      <c r="D200" s="35"/>
      <c r="E200" s="35"/>
      <c r="F200" s="36"/>
      <c r="G200" s="36"/>
      <c r="H200" s="36"/>
      <c r="I200" s="36"/>
      <c r="J200" s="36"/>
      <c r="K200" s="36"/>
      <c r="L200" s="36"/>
      <c r="M200" s="35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ht="12.75">
      <c r="A201" s="34"/>
      <c r="B201" s="35"/>
      <c r="C201" s="35"/>
      <c r="D201" s="35"/>
      <c r="E201" s="35"/>
      <c r="F201" s="36"/>
      <c r="G201" s="36"/>
      <c r="H201" s="36"/>
      <c r="I201" s="36"/>
      <c r="J201" s="36"/>
      <c r="K201" s="36"/>
      <c r="L201" s="36"/>
      <c r="M201" s="35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ht="12.75">
      <c r="A202" s="34"/>
      <c r="B202" s="35"/>
      <c r="C202" s="35"/>
      <c r="D202" s="35"/>
      <c r="E202" s="35"/>
      <c r="F202" s="36"/>
      <c r="G202" s="36"/>
      <c r="H202" s="36"/>
      <c r="I202" s="36"/>
      <c r="J202" s="36"/>
      <c r="K202" s="36"/>
      <c r="L202" s="36"/>
      <c r="M202" s="35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ht="12.75">
      <c r="A203" s="34"/>
      <c r="B203" s="35"/>
      <c r="C203" s="35"/>
      <c r="D203" s="35"/>
      <c r="E203" s="35"/>
      <c r="F203" s="36"/>
      <c r="G203" s="36"/>
      <c r="H203" s="36"/>
      <c r="I203" s="36"/>
      <c r="J203" s="36"/>
      <c r="K203" s="36"/>
      <c r="L203" s="36"/>
      <c r="M203" s="35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ht="12.75">
      <c r="A204" s="34"/>
      <c r="B204" s="35"/>
      <c r="C204" s="35"/>
      <c r="D204" s="35"/>
      <c r="E204" s="35"/>
      <c r="F204" s="36"/>
      <c r="G204" s="36"/>
      <c r="H204" s="36"/>
      <c r="I204" s="36"/>
      <c r="J204" s="36"/>
      <c r="K204" s="36"/>
      <c r="L204" s="36"/>
      <c r="M204" s="35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ht="12.75">
      <c r="A205" s="34"/>
      <c r="B205" s="35"/>
      <c r="C205" s="35"/>
      <c r="D205" s="35"/>
      <c r="E205" s="35"/>
      <c r="F205" s="36"/>
      <c r="G205" s="36"/>
      <c r="H205" s="36"/>
      <c r="I205" s="36"/>
      <c r="J205" s="36"/>
      <c r="K205" s="36"/>
      <c r="L205" s="36"/>
      <c r="M205" s="35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ht="12.75">
      <c r="A206" s="34"/>
      <c r="B206" s="35"/>
      <c r="C206" s="35"/>
      <c r="D206" s="35"/>
      <c r="E206" s="35"/>
      <c r="F206" s="36"/>
      <c r="G206" s="36"/>
      <c r="H206" s="36"/>
      <c r="I206" s="36"/>
      <c r="J206" s="36"/>
      <c r="K206" s="36"/>
      <c r="L206" s="36"/>
      <c r="M206" s="35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ht="12.75">
      <c r="A207" s="34"/>
      <c r="B207" s="35"/>
      <c r="C207" s="35"/>
      <c r="D207" s="35"/>
      <c r="E207" s="35"/>
      <c r="F207" s="36"/>
      <c r="G207" s="36"/>
      <c r="H207" s="36"/>
      <c r="I207" s="36"/>
      <c r="J207" s="36"/>
      <c r="K207" s="36"/>
      <c r="L207" s="36"/>
      <c r="M207" s="35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12.75">
      <c r="A208" s="34"/>
      <c r="B208" s="35"/>
      <c r="C208" s="35"/>
      <c r="D208" s="35"/>
      <c r="E208" s="35"/>
      <c r="F208" s="36"/>
      <c r="G208" s="36"/>
      <c r="H208" s="36"/>
      <c r="I208" s="36"/>
      <c r="J208" s="36"/>
      <c r="K208" s="36"/>
      <c r="L208" s="36"/>
      <c r="M208" s="35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ht="12.75">
      <c r="A209" s="34"/>
      <c r="B209" s="35"/>
      <c r="C209" s="35"/>
      <c r="D209" s="35"/>
      <c r="E209" s="35"/>
      <c r="F209" s="36"/>
      <c r="G209" s="36"/>
      <c r="H209" s="36"/>
      <c r="I209" s="36"/>
      <c r="J209" s="36"/>
      <c r="K209" s="36"/>
      <c r="L209" s="36"/>
      <c r="M209" s="35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ht="12.75">
      <c r="A210" s="34"/>
      <c r="B210" s="35"/>
      <c r="C210" s="35"/>
      <c r="D210" s="35"/>
      <c r="E210" s="35"/>
      <c r="F210" s="36"/>
      <c r="G210" s="36"/>
      <c r="H210" s="36"/>
      <c r="I210" s="36"/>
      <c r="J210" s="36"/>
      <c r="K210" s="36"/>
      <c r="L210" s="36"/>
      <c r="M210" s="35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ht="12.75">
      <c r="A211" s="34"/>
      <c r="B211" s="35"/>
      <c r="C211" s="35"/>
      <c r="D211" s="35"/>
      <c r="E211" s="35"/>
      <c r="F211" s="36"/>
      <c r="G211" s="36"/>
      <c r="H211" s="36"/>
      <c r="I211" s="36"/>
      <c r="J211" s="36"/>
      <c r="K211" s="36"/>
      <c r="L211" s="36"/>
      <c r="M211" s="35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ht="12.75">
      <c r="A212" s="34"/>
      <c r="B212" s="35"/>
      <c r="C212" s="35"/>
      <c r="D212" s="35"/>
      <c r="E212" s="35"/>
      <c r="F212" s="36"/>
      <c r="G212" s="36"/>
      <c r="H212" s="36"/>
      <c r="I212" s="36"/>
      <c r="J212" s="36"/>
      <c r="K212" s="36"/>
      <c r="L212" s="36"/>
      <c r="M212" s="35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ht="12.75">
      <c r="A213" s="34"/>
      <c r="B213" s="35"/>
      <c r="C213" s="35"/>
      <c r="D213" s="35"/>
      <c r="E213" s="35"/>
      <c r="F213" s="36"/>
      <c r="G213" s="36"/>
      <c r="H213" s="36"/>
      <c r="I213" s="36"/>
      <c r="J213" s="36"/>
      <c r="K213" s="36"/>
      <c r="L213" s="36"/>
      <c r="M213" s="35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ht="12.75">
      <c r="A214" s="34"/>
      <c r="B214" s="35"/>
      <c r="C214" s="35"/>
      <c r="D214" s="35"/>
      <c r="E214" s="35"/>
      <c r="F214" s="36"/>
      <c r="G214" s="36"/>
      <c r="H214" s="36"/>
      <c r="I214" s="36"/>
      <c r="J214" s="36"/>
      <c r="K214" s="36"/>
      <c r="L214" s="36"/>
      <c r="M214" s="35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ht="12.75">
      <c r="A215" s="34"/>
      <c r="B215" s="35"/>
      <c r="C215" s="35"/>
      <c r="D215" s="35"/>
      <c r="E215" s="35"/>
      <c r="F215" s="36"/>
      <c r="G215" s="36"/>
      <c r="H215" s="36"/>
      <c r="I215" s="36"/>
      <c r="J215" s="36"/>
      <c r="K215" s="36"/>
      <c r="L215" s="36"/>
      <c r="M215" s="35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ht="12.75">
      <c r="A216" s="34"/>
      <c r="B216" s="35"/>
      <c r="C216" s="35"/>
      <c r="D216" s="35"/>
      <c r="E216" s="35"/>
      <c r="F216" s="36"/>
      <c r="G216" s="36"/>
      <c r="H216" s="36"/>
      <c r="I216" s="36"/>
      <c r="J216" s="36"/>
      <c r="K216" s="36"/>
      <c r="L216" s="36"/>
      <c r="M216" s="35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ht="12.75">
      <c r="A217" s="34"/>
      <c r="B217" s="35"/>
      <c r="C217" s="35"/>
      <c r="D217" s="35"/>
      <c r="E217" s="35"/>
      <c r="F217" s="36"/>
      <c r="G217" s="36"/>
      <c r="H217" s="36"/>
      <c r="I217" s="36"/>
      <c r="J217" s="36"/>
      <c r="K217" s="36"/>
      <c r="L217" s="36"/>
      <c r="M217" s="35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ht="12.75">
      <c r="A218" s="34"/>
      <c r="B218" s="35"/>
      <c r="C218" s="35"/>
      <c r="D218" s="35"/>
      <c r="E218" s="35"/>
      <c r="F218" s="36"/>
      <c r="G218" s="36"/>
      <c r="H218" s="36"/>
      <c r="I218" s="36"/>
      <c r="J218" s="36"/>
      <c r="K218" s="36"/>
      <c r="L218" s="36"/>
      <c r="M218" s="35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ht="12.75">
      <c r="A219" s="34"/>
      <c r="B219" s="35"/>
      <c r="C219" s="35"/>
      <c r="D219" s="35"/>
      <c r="E219" s="35"/>
      <c r="F219" s="36"/>
      <c r="G219" s="36"/>
      <c r="H219" s="36"/>
      <c r="I219" s="36"/>
      <c r="J219" s="36"/>
      <c r="K219" s="36"/>
      <c r="L219" s="36"/>
      <c r="M219" s="35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ht="12.75">
      <c r="A220" s="34"/>
      <c r="B220" s="35"/>
      <c r="C220" s="35"/>
      <c r="D220" s="35"/>
      <c r="E220" s="35"/>
      <c r="F220" s="36"/>
      <c r="G220" s="36"/>
      <c r="H220" s="36"/>
      <c r="I220" s="36"/>
      <c r="J220" s="36"/>
      <c r="K220" s="36"/>
      <c r="L220" s="36"/>
      <c r="M220" s="35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ht="12.75">
      <c r="A221" s="34"/>
      <c r="B221" s="35"/>
      <c r="C221" s="35"/>
      <c r="D221" s="35"/>
      <c r="E221" s="35"/>
      <c r="F221" s="36"/>
      <c r="G221" s="36"/>
      <c r="H221" s="36"/>
      <c r="I221" s="36"/>
      <c r="J221" s="36"/>
      <c r="K221" s="36"/>
      <c r="L221" s="36"/>
      <c r="M221" s="35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ht="12.75">
      <c r="A222" s="34"/>
      <c r="B222" s="35"/>
      <c r="C222" s="35"/>
      <c r="D222" s="35"/>
      <c r="E222" s="35"/>
      <c r="F222" s="36"/>
      <c r="G222" s="36"/>
      <c r="H222" s="36"/>
      <c r="I222" s="36"/>
      <c r="J222" s="36"/>
      <c r="K222" s="36"/>
      <c r="L222" s="36"/>
      <c r="M222" s="35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ht="12.75">
      <c r="A223" s="34"/>
      <c r="B223" s="35"/>
      <c r="C223" s="35"/>
      <c r="D223" s="35"/>
      <c r="E223" s="35"/>
      <c r="F223" s="36"/>
      <c r="G223" s="36"/>
      <c r="H223" s="36"/>
      <c r="I223" s="36"/>
      <c r="J223" s="36"/>
      <c r="K223" s="36"/>
      <c r="L223" s="36"/>
      <c r="M223" s="35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ht="12.75">
      <c r="A224" s="17"/>
      <c r="B224" s="5"/>
      <c r="C224" s="5"/>
      <c r="D224" s="5"/>
      <c r="E224" s="5"/>
      <c r="F224" s="3"/>
      <c r="G224" s="3"/>
      <c r="H224" s="3"/>
      <c r="I224" s="3"/>
      <c r="J224" s="3"/>
      <c r="K224" s="3"/>
      <c r="L224" s="3"/>
      <c r="M224" s="5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17"/>
      <c r="B225" s="5"/>
      <c r="C225" s="5"/>
      <c r="D225" s="5"/>
      <c r="E225" s="5"/>
      <c r="F225" s="3"/>
      <c r="G225" s="3"/>
      <c r="H225" s="3"/>
      <c r="I225" s="3"/>
      <c r="J225" s="3"/>
      <c r="K225" s="3"/>
      <c r="L225" s="3"/>
      <c r="M225" s="5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17"/>
      <c r="B226" s="5"/>
      <c r="C226" s="5"/>
      <c r="D226" s="5"/>
      <c r="E226" s="5"/>
      <c r="F226" s="3"/>
      <c r="G226" s="3"/>
      <c r="H226" s="3"/>
      <c r="I226" s="3"/>
      <c r="J226" s="3"/>
      <c r="K226" s="3"/>
      <c r="L226" s="3"/>
      <c r="M226" s="5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17"/>
      <c r="B227" s="5"/>
      <c r="C227" s="5"/>
      <c r="D227" s="5"/>
      <c r="E227" s="5"/>
      <c r="F227" s="3"/>
      <c r="G227" s="3"/>
      <c r="H227" s="3"/>
      <c r="I227" s="3"/>
      <c r="J227" s="3"/>
      <c r="K227" s="3"/>
      <c r="L227" s="3"/>
      <c r="M227" s="5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17"/>
      <c r="B228" s="5"/>
      <c r="C228" s="5"/>
      <c r="D228" s="5"/>
      <c r="E228" s="5"/>
      <c r="F228" s="3"/>
      <c r="G228" s="3"/>
      <c r="H228" s="3"/>
      <c r="I228" s="3"/>
      <c r="J228" s="3"/>
      <c r="K228" s="3"/>
      <c r="L228" s="3"/>
      <c r="M228" s="5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17"/>
      <c r="B229" s="5"/>
      <c r="C229" s="5"/>
      <c r="D229" s="5"/>
      <c r="E229" s="5"/>
      <c r="F229" s="3"/>
      <c r="G229" s="3"/>
      <c r="H229" s="3"/>
      <c r="I229" s="3"/>
      <c r="J229" s="3"/>
      <c r="K229" s="3"/>
      <c r="L229" s="3"/>
      <c r="M229" s="5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17"/>
      <c r="B230" s="5"/>
      <c r="C230" s="5"/>
      <c r="D230" s="5"/>
      <c r="E230" s="5"/>
      <c r="F230" s="3"/>
      <c r="G230" s="3"/>
      <c r="H230" s="3"/>
      <c r="I230" s="3"/>
      <c r="J230" s="3"/>
      <c r="K230" s="3"/>
      <c r="L230" s="3"/>
      <c r="M230" s="5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17"/>
      <c r="B231" s="5"/>
      <c r="C231" s="5"/>
      <c r="D231" s="5"/>
      <c r="E231" s="5"/>
      <c r="F231" s="3"/>
      <c r="G231" s="3"/>
      <c r="H231" s="3"/>
      <c r="I231" s="3"/>
      <c r="J231" s="3"/>
      <c r="K231" s="3"/>
      <c r="L231" s="3"/>
      <c r="M231" s="5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17"/>
      <c r="B232" s="5"/>
      <c r="C232" s="5"/>
      <c r="D232" s="5"/>
      <c r="E232" s="5"/>
      <c r="F232" s="3"/>
      <c r="G232" s="3"/>
      <c r="H232" s="3"/>
      <c r="I232" s="3"/>
      <c r="J232" s="3"/>
      <c r="K232" s="3"/>
      <c r="L232" s="3"/>
      <c r="M232" s="5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17"/>
      <c r="B233" s="5"/>
      <c r="C233" s="5"/>
      <c r="D233" s="5"/>
      <c r="E233" s="5"/>
      <c r="F233" s="3"/>
      <c r="G233" s="3"/>
      <c r="H233" s="3"/>
      <c r="I233" s="3"/>
      <c r="J233" s="3"/>
      <c r="K233" s="3"/>
      <c r="L233" s="3"/>
      <c r="M233" s="5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17"/>
      <c r="B234" s="5"/>
      <c r="C234" s="5"/>
      <c r="D234" s="5"/>
      <c r="E234" s="5"/>
      <c r="F234" s="3"/>
      <c r="G234" s="3"/>
      <c r="H234" s="3"/>
      <c r="I234" s="3"/>
      <c r="J234" s="3"/>
      <c r="K234" s="3"/>
      <c r="L234" s="3"/>
      <c r="M234" s="5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>
      <c r="A235" s="17"/>
      <c r="B235" s="5"/>
      <c r="C235" s="5"/>
      <c r="D235" s="5"/>
      <c r="E235" s="5"/>
      <c r="F235" s="3"/>
      <c r="G235" s="3"/>
      <c r="H235" s="3"/>
      <c r="I235" s="3"/>
      <c r="J235" s="3"/>
      <c r="K235" s="3"/>
      <c r="L235" s="3"/>
      <c r="M235" s="5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>
      <c r="A236" s="17"/>
      <c r="B236" s="5"/>
      <c r="C236" s="5"/>
      <c r="D236" s="5"/>
      <c r="E236" s="5"/>
      <c r="F236" s="3"/>
      <c r="G236" s="3"/>
      <c r="H236" s="3"/>
      <c r="I236" s="3"/>
      <c r="J236" s="3"/>
      <c r="K236" s="3"/>
      <c r="L236" s="3"/>
      <c r="M236" s="5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17"/>
      <c r="B237" s="5"/>
      <c r="C237" s="5"/>
      <c r="D237" s="5"/>
      <c r="E237" s="5"/>
      <c r="F237" s="3"/>
      <c r="G237" s="3"/>
      <c r="H237" s="3"/>
      <c r="I237" s="3"/>
      <c r="J237" s="3"/>
      <c r="K237" s="3"/>
      <c r="L237" s="3"/>
      <c r="M237" s="5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17"/>
      <c r="B238" s="5"/>
      <c r="C238" s="5"/>
      <c r="D238" s="5"/>
      <c r="E238" s="5"/>
      <c r="F238" s="3"/>
      <c r="G238" s="3"/>
      <c r="H238" s="3"/>
      <c r="I238" s="3"/>
      <c r="J238" s="3"/>
      <c r="K238" s="3"/>
      <c r="L238" s="3"/>
      <c r="M238" s="5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17"/>
      <c r="B239" s="5"/>
      <c r="C239" s="5"/>
      <c r="D239" s="5"/>
      <c r="E239" s="5"/>
      <c r="F239" s="3"/>
      <c r="G239" s="3"/>
      <c r="H239" s="3"/>
      <c r="I239" s="3"/>
      <c r="J239" s="3"/>
      <c r="K239" s="3"/>
      <c r="L239" s="3"/>
      <c r="M239" s="5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17"/>
      <c r="B240" s="5"/>
      <c r="C240" s="5"/>
      <c r="D240" s="5"/>
      <c r="E240" s="5"/>
      <c r="F240" s="3"/>
      <c r="G240" s="3"/>
      <c r="H240" s="3"/>
      <c r="I240" s="3"/>
      <c r="J240" s="3"/>
      <c r="K240" s="3"/>
      <c r="L240" s="3"/>
      <c r="M240" s="5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17"/>
      <c r="B241" s="5"/>
      <c r="C241" s="5"/>
      <c r="D241" s="5"/>
      <c r="E241" s="5"/>
      <c r="F241" s="3"/>
      <c r="G241" s="3"/>
      <c r="H241" s="3"/>
      <c r="I241" s="3"/>
      <c r="J241" s="3"/>
      <c r="K241" s="3"/>
      <c r="L241" s="3"/>
      <c r="M241" s="5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17"/>
      <c r="B242" s="5"/>
      <c r="C242" s="5"/>
      <c r="D242" s="5"/>
      <c r="E242" s="5"/>
      <c r="F242" s="3"/>
      <c r="G242" s="3"/>
      <c r="H242" s="3"/>
      <c r="I242" s="3"/>
      <c r="J242" s="3"/>
      <c r="K242" s="3"/>
      <c r="L242" s="3"/>
      <c r="M242" s="5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17"/>
      <c r="B243" s="5"/>
      <c r="C243" s="5"/>
      <c r="D243" s="5"/>
      <c r="E243" s="5"/>
      <c r="F243" s="3"/>
      <c r="G243" s="3"/>
      <c r="H243" s="3"/>
      <c r="I243" s="3"/>
      <c r="J243" s="3"/>
      <c r="K243" s="3"/>
      <c r="L243" s="3"/>
      <c r="M243" s="5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>
      <c r="A244" s="17"/>
      <c r="B244" s="5"/>
      <c r="C244" s="5"/>
      <c r="D244" s="5"/>
      <c r="E244" s="5"/>
      <c r="F244" s="3"/>
      <c r="G244" s="3"/>
      <c r="H244" s="3"/>
      <c r="I244" s="3"/>
      <c r="J244" s="3"/>
      <c r="K244" s="3"/>
      <c r="L244" s="3"/>
      <c r="M244" s="5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>
      <c r="A245" s="17"/>
      <c r="B245" s="5"/>
      <c r="C245" s="5"/>
      <c r="D245" s="5"/>
      <c r="E245" s="5"/>
      <c r="F245" s="3"/>
      <c r="G245" s="3"/>
      <c r="H245" s="3"/>
      <c r="I245" s="3"/>
      <c r="J245" s="3"/>
      <c r="K245" s="3"/>
      <c r="L245" s="3"/>
      <c r="M245" s="5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>
      <c r="A246" s="17"/>
      <c r="B246" s="5"/>
      <c r="C246" s="5"/>
      <c r="D246" s="5"/>
      <c r="E246" s="5"/>
      <c r="F246" s="3"/>
      <c r="G246" s="3"/>
      <c r="H246" s="3"/>
      <c r="I246" s="3"/>
      <c r="J246" s="3"/>
      <c r="K246" s="3"/>
      <c r="L246" s="3"/>
      <c r="M246" s="5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>
      <c r="A247" s="17"/>
      <c r="B247" s="5"/>
      <c r="C247" s="5"/>
      <c r="D247" s="5"/>
      <c r="E247" s="5"/>
      <c r="F247" s="3"/>
      <c r="G247" s="3"/>
      <c r="H247" s="3"/>
      <c r="I247" s="3"/>
      <c r="J247" s="3"/>
      <c r="K247" s="3"/>
      <c r="L247" s="3"/>
      <c r="M247" s="5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>
      <c r="A248" s="17"/>
      <c r="B248" s="5"/>
      <c r="C248" s="5"/>
      <c r="D248" s="5"/>
      <c r="E248" s="5"/>
      <c r="F248" s="3"/>
      <c r="G248" s="3"/>
      <c r="H248" s="3"/>
      <c r="I248" s="3"/>
      <c r="J248" s="3"/>
      <c r="K248" s="3"/>
      <c r="L248" s="3"/>
      <c r="M248" s="5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>
      <c r="A249" s="17"/>
      <c r="B249" s="5"/>
      <c r="C249" s="5"/>
      <c r="D249" s="5"/>
      <c r="E249" s="5"/>
      <c r="F249" s="3"/>
      <c r="G249" s="3"/>
      <c r="H249" s="3"/>
      <c r="I249" s="3"/>
      <c r="J249" s="3"/>
      <c r="K249" s="3"/>
      <c r="L249" s="3"/>
      <c r="M249" s="5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>
      <c r="A250" s="17"/>
      <c r="B250" s="5"/>
      <c r="C250" s="5"/>
      <c r="D250" s="5"/>
      <c r="E250" s="5"/>
      <c r="F250" s="3"/>
      <c r="G250" s="3"/>
      <c r="H250" s="3"/>
      <c r="I250" s="3"/>
      <c r="J250" s="3"/>
      <c r="K250" s="3"/>
      <c r="L250" s="3"/>
      <c r="M250" s="5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>
      <c r="A251" s="17"/>
      <c r="B251" s="5"/>
      <c r="C251" s="5"/>
      <c r="D251" s="5"/>
      <c r="E251" s="5"/>
      <c r="F251" s="3"/>
      <c r="G251" s="3"/>
      <c r="H251" s="3"/>
      <c r="I251" s="3"/>
      <c r="J251" s="3"/>
      <c r="K251" s="3"/>
      <c r="L251" s="3"/>
      <c r="M251" s="5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>
      <c r="A252" s="17"/>
      <c r="B252" s="5"/>
      <c r="C252" s="5"/>
      <c r="D252" s="5"/>
      <c r="E252" s="5"/>
      <c r="F252" s="3"/>
      <c r="G252" s="3"/>
      <c r="H252" s="3"/>
      <c r="I252" s="3"/>
      <c r="J252" s="3"/>
      <c r="K252" s="3"/>
      <c r="L252" s="3"/>
      <c r="M252" s="5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>
      <c r="A253" s="17"/>
      <c r="B253" s="5"/>
      <c r="C253" s="5"/>
      <c r="D253" s="5"/>
      <c r="E253" s="5"/>
      <c r="F253" s="3"/>
      <c r="G253" s="3"/>
      <c r="H253" s="3"/>
      <c r="I253" s="3"/>
      <c r="J253" s="3"/>
      <c r="K253" s="3"/>
      <c r="L253" s="3"/>
      <c r="M253" s="5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>
      <c r="A254" s="17"/>
      <c r="B254" s="5"/>
      <c r="C254" s="5"/>
      <c r="D254" s="5"/>
      <c r="E254" s="5"/>
      <c r="F254" s="3"/>
      <c r="G254" s="3"/>
      <c r="H254" s="3"/>
      <c r="I254" s="3"/>
      <c r="J254" s="3"/>
      <c r="K254" s="3"/>
      <c r="L254" s="3"/>
      <c r="M254" s="5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>
      <c r="A255" s="17"/>
      <c r="B255" s="5"/>
      <c r="C255" s="5"/>
      <c r="D255" s="5"/>
      <c r="E255" s="5"/>
      <c r="F255" s="3"/>
      <c r="G255" s="3"/>
      <c r="H255" s="3"/>
      <c r="I255" s="3"/>
      <c r="J255" s="3"/>
      <c r="K255" s="3"/>
      <c r="L255" s="3"/>
      <c r="M255" s="5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>
      <c r="A256" s="17"/>
      <c r="B256" s="5"/>
      <c r="C256" s="5"/>
      <c r="D256" s="5"/>
      <c r="E256" s="5"/>
      <c r="F256" s="3"/>
      <c r="G256" s="3"/>
      <c r="H256" s="3"/>
      <c r="I256" s="3"/>
      <c r="J256" s="3"/>
      <c r="K256" s="3"/>
      <c r="L256" s="3"/>
      <c r="M256" s="5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>
      <c r="A257" s="17"/>
      <c r="B257" s="5"/>
      <c r="C257" s="5"/>
      <c r="D257" s="5"/>
      <c r="E257" s="5"/>
      <c r="F257" s="3"/>
      <c r="G257" s="3"/>
      <c r="H257" s="3"/>
      <c r="I257" s="3"/>
      <c r="J257" s="3"/>
      <c r="K257" s="3"/>
      <c r="L257" s="3"/>
      <c r="M257" s="5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>
      <c r="A258" s="17"/>
      <c r="B258" s="5"/>
      <c r="C258" s="5"/>
      <c r="D258" s="5"/>
      <c r="E258" s="5"/>
      <c r="F258" s="3"/>
      <c r="G258" s="3"/>
      <c r="H258" s="3"/>
      <c r="I258" s="3"/>
      <c r="J258" s="3"/>
      <c r="K258" s="3"/>
      <c r="L258" s="3"/>
      <c r="M258" s="5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>
      <c r="A259" s="17"/>
      <c r="B259" s="5"/>
      <c r="C259" s="5"/>
      <c r="D259" s="5"/>
      <c r="E259" s="5"/>
      <c r="F259" s="3"/>
      <c r="G259" s="3"/>
      <c r="H259" s="3"/>
      <c r="I259" s="3"/>
      <c r="J259" s="3"/>
      <c r="K259" s="3"/>
      <c r="L259" s="3"/>
      <c r="M259" s="5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>
      <c r="A260" s="17"/>
      <c r="B260" s="5"/>
      <c r="C260" s="5"/>
      <c r="D260" s="5"/>
      <c r="E260" s="5"/>
      <c r="F260" s="3"/>
      <c r="G260" s="3"/>
      <c r="H260" s="3"/>
      <c r="I260" s="3"/>
      <c r="J260" s="3"/>
      <c r="K260" s="3"/>
      <c r="L260" s="3"/>
      <c r="M260" s="5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>
      <c r="A261" s="17"/>
      <c r="B261" s="5"/>
      <c r="C261" s="5"/>
      <c r="D261" s="5"/>
      <c r="E261" s="5"/>
      <c r="F261" s="3"/>
      <c r="G261" s="3"/>
      <c r="H261" s="3"/>
      <c r="I261" s="3"/>
      <c r="J261" s="3"/>
      <c r="K261" s="3"/>
      <c r="L261" s="3"/>
      <c r="M261" s="5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>
      <c r="A262" s="17"/>
      <c r="B262" s="5"/>
      <c r="C262" s="5"/>
      <c r="D262" s="5"/>
      <c r="E262" s="5"/>
      <c r="F262" s="3"/>
      <c r="G262" s="3"/>
      <c r="H262" s="3"/>
      <c r="I262" s="3"/>
      <c r="J262" s="3"/>
      <c r="K262" s="3"/>
      <c r="L262" s="3"/>
      <c r="M262" s="5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.75">
      <c r="A263" s="17"/>
      <c r="B263" s="5"/>
      <c r="C263" s="5"/>
      <c r="D263" s="5"/>
      <c r="E263" s="5"/>
      <c r="F263" s="3"/>
      <c r="G263" s="3"/>
      <c r="H263" s="3"/>
      <c r="I263" s="3"/>
      <c r="J263" s="3"/>
      <c r="K263" s="3"/>
      <c r="L263" s="3"/>
      <c r="M263" s="5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.75">
      <c r="A264" s="17"/>
      <c r="B264" s="5"/>
      <c r="C264" s="5"/>
      <c r="D264" s="5"/>
      <c r="E264" s="5"/>
      <c r="F264" s="3"/>
      <c r="G264" s="3"/>
      <c r="H264" s="3"/>
      <c r="I264" s="3"/>
      <c r="J264" s="3"/>
      <c r="K264" s="3"/>
      <c r="L264" s="3"/>
      <c r="M264" s="5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.75">
      <c r="A265" s="17"/>
      <c r="B265" s="5"/>
      <c r="C265" s="5"/>
      <c r="D265" s="5"/>
      <c r="E265" s="5"/>
      <c r="F265" s="3"/>
      <c r="G265" s="3"/>
      <c r="H265" s="3"/>
      <c r="I265" s="3"/>
      <c r="J265" s="3"/>
      <c r="K265" s="3"/>
      <c r="L265" s="3"/>
      <c r="M265" s="5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.75">
      <c r="A266" s="17"/>
      <c r="B266" s="5"/>
      <c r="C266" s="5"/>
      <c r="D266" s="5"/>
      <c r="E266" s="5"/>
      <c r="F266" s="3"/>
      <c r="G266" s="3"/>
      <c r="H266" s="3"/>
      <c r="I266" s="3"/>
      <c r="J266" s="3"/>
      <c r="K266" s="3"/>
      <c r="L266" s="3"/>
      <c r="M266" s="5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.75">
      <c r="A267" s="17"/>
      <c r="B267" s="5"/>
      <c r="C267" s="5"/>
      <c r="D267" s="5"/>
      <c r="E267" s="5"/>
      <c r="F267" s="3"/>
      <c r="G267" s="3"/>
      <c r="H267" s="3"/>
      <c r="I267" s="3"/>
      <c r="J267" s="3"/>
      <c r="K267" s="3"/>
      <c r="L267" s="3"/>
      <c r="M267" s="5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.75">
      <c r="A268" s="17"/>
      <c r="B268" s="5"/>
      <c r="C268" s="5"/>
      <c r="D268" s="5"/>
      <c r="E268" s="5"/>
      <c r="F268" s="3"/>
      <c r="G268" s="3"/>
      <c r="H268" s="3"/>
      <c r="I268" s="3"/>
      <c r="J268" s="3"/>
      <c r="K268" s="3"/>
      <c r="L268" s="3"/>
      <c r="M268" s="5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.75">
      <c r="A269" s="17"/>
      <c r="B269" s="5"/>
      <c r="C269" s="5"/>
      <c r="D269" s="5"/>
      <c r="E269" s="5"/>
      <c r="F269" s="3"/>
      <c r="G269" s="3"/>
      <c r="H269" s="3"/>
      <c r="I269" s="3"/>
      <c r="J269" s="3"/>
      <c r="K269" s="3"/>
      <c r="L269" s="3"/>
      <c r="M269" s="5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.75">
      <c r="A270" s="17"/>
      <c r="B270" s="5"/>
      <c r="C270" s="5"/>
      <c r="D270" s="5"/>
      <c r="E270" s="5"/>
      <c r="F270" s="3"/>
      <c r="G270" s="3"/>
      <c r="H270" s="3"/>
      <c r="I270" s="3"/>
      <c r="J270" s="3"/>
      <c r="K270" s="3"/>
      <c r="L270" s="3"/>
      <c r="M270" s="5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.75">
      <c r="A271" s="17"/>
      <c r="B271" s="5"/>
      <c r="C271" s="5"/>
      <c r="D271" s="5"/>
      <c r="E271" s="5"/>
      <c r="F271" s="3"/>
      <c r="G271" s="3"/>
      <c r="H271" s="3"/>
      <c r="I271" s="3"/>
      <c r="J271" s="3"/>
      <c r="K271" s="3"/>
      <c r="L271" s="3"/>
      <c r="M271" s="5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.75">
      <c r="A272" s="17"/>
      <c r="B272" s="5"/>
      <c r="C272" s="5"/>
      <c r="D272" s="5"/>
      <c r="E272" s="5"/>
      <c r="F272" s="3"/>
      <c r="G272" s="3"/>
      <c r="H272" s="3"/>
      <c r="I272" s="3"/>
      <c r="J272" s="3"/>
      <c r="K272" s="3"/>
      <c r="L272" s="3"/>
      <c r="M272" s="5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>
      <c r="A273" s="17"/>
      <c r="B273" s="5"/>
      <c r="C273" s="5"/>
      <c r="D273" s="5"/>
      <c r="E273" s="5"/>
      <c r="F273" s="3"/>
      <c r="G273" s="3"/>
      <c r="H273" s="3"/>
      <c r="I273" s="3"/>
      <c r="J273" s="3"/>
      <c r="K273" s="3"/>
      <c r="L273" s="3"/>
      <c r="M273" s="5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.75">
      <c r="A274" s="17"/>
      <c r="B274" s="5"/>
      <c r="C274" s="5"/>
      <c r="D274" s="5"/>
      <c r="E274" s="5"/>
      <c r="F274" s="3"/>
      <c r="G274" s="3"/>
      <c r="H274" s="3"/>
      <c r="I274" s="3"/>
      <c r="J274" s="3"/>
      <c r="K274" s="3"/>
      <c r="L274" s="3"/>
      <c r="M274" s="5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.75">
      <c r="A275" s="17"/>
      <c r="B275" s="5"/>
      <c r="C275" s="5"/>
      <c r="D275" s="5"/>
      <c r="E275" s="5"/>
      <c r="F275" s="3"/>
      <c r="G275" s="3"/>
      <c r="H275" s="3"/>
      <c r="I275" s="3"/>
      <c r="J275" s="3"/>
      <c r="K275" s="3"/>
      <c r="L275" s="3"/>
      <c r="M275" s="5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.75">
      <c r="A276" s="17"/>
      <c r="B276" s="5"/>
      <c r="C276" s="5"/>
      <c r="D276" s="5"/>
      <c r="E276" s="5"/>
      <c r="F276" s="3"/>
      <c r="G276" s="3"/>
      <c r="H276" s="3"/>
      <c r="I276" s="3"/>
      <c r="J276" s="3"/>
      <c r="K276" s="3"/>
      <c r="L276" s="3"/>
      <c r="M276" s="5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.75">
      <c r="A277" s="17"/>
      <c r="B277" s="5"/>
      <c r="C277" s="5"/>
      <c r="D277" s="5"/>
      <c r="E277" s="5"/>
      <c r="F277" s="3"/>
      <c r="G277" s="3"/>
      <c r="H277" s="3"/>
      <c r="I277" s="3"/>
      <c r="J277" s="3"/>
      <c r="K277" s="3"/>
      <c r="L277" s="3"/>
      <c r="M277" s="5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.75">
      <c r="A278" s="17"/>
      <c r="B278" s="5"/>
      <c r="C278" s="5"/>
      <c r="D278" s="5"/>
      <c r="E278" s="5"/>
      <c r="F278" s="3"/>
      <c r="G278" s="3"/>
      <c r="H278" s="3"/>
      <c r="I278" s="3"/>
      <c r="J278" s="3"/>
      <c r="K278" s="3"/>
      <c r="L278" s="3"/>
      <c r="M278" s="5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.75">
      <c r="A279" s="17"/>
      <c r="B279" s="5"/>
      <c r="C279" s="5"/>
      <c r="D279" s="5"/>
      <c r="E279" s="5"/>
      <c r="F279" s="3"/>
      <c r="G279" s="3"/>
      <c r="H279" s="3"/>
      <c r="I279" s="3"/>
      <c r="J279" s="3"/>
      <c r="K279" s="3"/>
      <c r="L279" s="3"/>
      <c r="M279" s="5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.75">
      <c r="A280" s="17"/>
      <c r="B280" s="5"/>
      <c r="C280" s="5"/>
      <c r="D280" s="5"/>
      <c r="E280" s="5"/>
      <c r="F280" s="3"/>
      <c r="G280" s="3"/>
      <c r="H280" s="3"/>
      <c r="I280" s="3"/>
      <c r="J280" s="3"/>
      <c r="K280" s="3"/>
      <c r="L280" s="3"/>
      <c r="M280" s="5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.75">
      <c r="A281" s="17"/>
      <c r="B281" s="5"/>
      <c r="C281" s="5"/>
      <c r="D281" s="5"/>
      <c r="E281" s="5"/>
      <c r="F281" s="3"/>
      <c r="G281" s="3"/>
      <c r="H281" s="3"/>
      <c r="I281" s="3"/>
      <c r="J281" s="3"/>
      <c r="K281" s="3"/>
      <c r="L281" s="3"/>
      <c r="M281" s="5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.75">
      <c r="A282" s="17"/>
      <c r="B282" s="5"/>
      <c r="C282" s="5"/>
      <c r="D282" s="5"/>
      <c r="E282" s="5"/>
      <c r="F282" s="3"/>
      <c r="G282" s="3"/>
      <c r="H282" s="3"/>
      <c r="I282" s="3"/>
      <c r="J282" s="3"/>
      <c r="K282" s="3"/>
      <c r="L282" s="3"/>
      <c r="M282" s="5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.75">
      <c r="A283" s="17"/>
      <c r="B283" s="5"/>
      <c r="C283" s="5"/>
      <c r="D283" s="5"/>
      <c r="E283" s="5"/>
      <c r="F283" s="3"/>
      <c r="G283" s="3"/>
      <c r="H283" s="3"/>
      <c r="I283" s="3"/>
      <c r="J283" s="3"/>
      <c r="K283" s="3"/>
      <c r="L283" s="3"/>
      <c r="M283" s="5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.75">
      <c r="A284" s="17"/>
      <c r="B284" s="5"/>
      <c r="C284" s="5"/>
      <c r="D284" s="5"/>
      <c r="E284" s="5"/>
      <c r="F284" s="3"/>
      <c r="G284" s="3"/>
      <c r="H284" s="3"/>
      <c r="I284" s="3"/>
      <c r="J284" s="3"/>
      <c r="K284" s="3"/>
      <c r="L284" s="3"/>
      <c r="M284" s="5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.75">
      <c r="A285" s="17"/>
      <c r="B285" s="5"/>
      <c r="C285" s="5"/>
      <c r="D285" s="5"/>
      <c r="E285" s="5"/>
      <c r="F285" s="3"/>
      <c r="G285" s="3"/>
      <c r="H285" s="3"/>
      <c r="I285" s="3"/>
      <c r="J285" s="3"/>
      <c r="K285" s="3"/>
      <c r="L285" s="3"/>
      <c r="M285" s="5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.75">
      <c r="A286" s="17"/>
      <c r="B286" s="5"/>
      <c r="C286" s="5"/>
      <c r="D286" s="5"/>
      <c r="E286" s="5"/>
      <c r="F286" s="3"/>
      <c r="G286" s="3"/>
      <c r="H286" s="3"/>
      <c r="I286" s="3"/>
      <c r="J286" s="3"/>
      <c r="K286" s="3"/>
      <c r="L286" s="3"/>
      <c r="M286" s="5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.75">
      <c r="A287" s="17"/>
      <c r="B287" s="5"/>
      <c r="C287" s="5"/>
      <c r="D287" s="5"/>
      <c r="E287" s="5"/>
      <c r="F287" s="3"/>
      <c r="G287" s="3"/>
      <c r="H287" s="3"/>
      <c r="I287" s="3"/>
      <c r="J287" s="3"/>
      <c r="K287" s="3"/>
      <c r="L287" s="3"/>
      <c r="M287" s="5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.75">
      <c r="A288" s="17"/>
      <c r="B288" s="5"/>
      <c r="C288" s="5"/>
      <c r="D288" s="5"/>
      <c r="E288" s="5"/>
      <c r="F288" s="3"/>
      <c r="G288" s="3"/>
      <c r="H288" s="3"/>
      <c r="I288" s="3"/>
      <c r="J288" s="3"/>
      <c r="K288" s="3"/>
      <c r="L288" s="3"/>
      <c r="M288" s="5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.75">
      <c r="A289" s="17"/>
      <c r="B289" s="5"/>
      <c r="C289" s="5"/>
      <c r="D289" s="5"/>
      <c r="E289" s="5"/>
      <c r="F289" s="3"/>
      <c r="G289" s="3"/>
      <c r="H289" s="3"/>
      <c r="I289" s="3"/>
      <c r="J289" s="3"/>
      <c r="K289" s="3"/>
      <c r="L289" s="3"/>
      <c r="M289" s="5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.75">
      <c r="A290" s="17"/>
      <c r="B290" s="5"/>
      <c r="C290" s="5"/>
      <c r="D290" s="5"/>
      <c r="E290" s="5"/>
      <c r="F290" s="3"/>
      <c r="G290" s="3"/>
      <c r="H290" s="3"/>
      <c r="I290" s="3"/>
      <c r="J290" s="3"/>
      <c r="K290" s="3"/>
      <c r="L290" s="3"/>
      <c r="M290" s="5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.75">
      <c r="A291" s="17"/>
      <c r="B291" s="5"/>
      <c r="C291" s="5"/>
      <c r="D291" s="5"/>
      <c r="E291" s="5"/>
      <c r="F291" s="3"/>
      <c r="G291" s="3"/>
      <c r="H291" s="3"/>
      <c r="I291" s="3"/>
      <c r="J291" s="3"/>
      <c r="K291" s="3"/>
      <c r="L291" s="3"/>
      <c r="M291" s="5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.75">
      <c r="A292" s="17"/>
      <c r="B292" s="5"/>
      <c r="C292" s="5"/>
      <c r="D292" s="5"/>
      <c r="E292" s="5"/>
      <c r="F292" s="3"/>
      <c r="G292" s="3"/>
      <c r="H292" s="3"/>
      <c r="I292" s="3"/>
      <c r="J292" s="3"/>
      <c r="K292" s="3"/>
      <c r="L292" s="3"/>
      <c r="M292" s="5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.75">
      <c r="A293" s="17"/>
      <c r="B293" s="5"/>
      <c r="C293" s="5"/>
      <c r="D293" s="5"/>
      <c r="E293" s="5"/>
      <c r="F293" s="3"/>
      <c r="G293" s="3"/>
      <c r="H293" s="3"/>
      <c r="I293" s="3"/>
      <c r="J293" s="3"/>
      <c r="K293" s="3"/>
      <c r="L293" s="3"/>
      <c r="M293" s="5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.75">
      <c r="A294" s="17"/>
      <c r="B294" s="5"/>
      <c r="C294" s="5"/>
      <c r="D294" s="5"/>
      <c r="E294" s="5"/>
      <c r="F294" s="3"/>
      <c r="G294" s="3"/>
      <c r="H294" s="3"/>
      <c r="I294" s="3"/>
      <c r="J294" s="3"/>
      <c r="K294" s="3"/>
      <c r="L294" s="3"/>
      <c r="M294" s="5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.75">
      <c r="A295" s="17"/>
      <c r="B295" s="5"/>
      <c r="C295" s="5"/>
      <c r="D295" s="5"/>
      <c r="E295" s="5"/>
      <c r="F295" s="3"/>
      <c r="G295" s="3"/>
      <c r="H295" s="3"/>
      <c r="I295" s="3"/>
      <c r="J295" s="3"/>
      <c r="K295" s="3"/>
      <c r="L295" s="3"/>
      <c r="M295" s="5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.75">
      <c r="A296" s="17"/>
      <c r="B296" s="5"/>
      <c r="C296" s="5"/>
      <c r="D296" s="5"/>
      <c r="E296" s="5"/>
      <c r="F296" s="3"/>
      <c r="G296" s="3"/>
      <c r="H296" s="3"/>
      <c r="I296" s="3"/>
      <c r="J296" s="3"/>
      <c r="K296" s="3"/>
      <c r="L296" s="3"/>
      <c r="M296" s="5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.75">
      <c r="A297" s="17"/>
      <c r="B297" s="5"/>
      <c r="C297" s="5"/>
      <c r="D297" s="5"/>
      <c r="E297" s="5"/>
      <c r="F297" s="3"/>
      <c r="G297" s="3"/>
      <c r="H297" s="3"/>
      <c r="I297" s="3"/>
      <c r="J297" s="3"/>
      <c r="K297" s="3"/>
      <c r="L297" s="3"/>
      <c r="M297" s="5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.75">
      <c r="A298" s="17"/>
      <c r="B298" s="5"/>
      <c r="C298" s="5"/>
      <c r="D298" s="5"/>
      <c r="E298" s="5"/>
      <c r="F298" s="3"/>
      <c r="G298" s="3"/>
      <c r="H298" s="3"/>
      <c r="I298" s="3"/>
      <c r="J298" s="3"/>
      <c r="K298" s="3"/>
      <c r="L298" s="3"/>
      <c r="M298" s="5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.75">
      <c r="A299" s="17"/>
      <c r="B299" s="5"/>
      <c r="C299" s="5"/>
      <c r="D299" s="5"/>
      <c r="E299" s="5"/>
      <c r="F299" s="3"/>
      <c r="G299" s="3"/>
      <c r="H299" s="3"/>
      <c r="I299" s="3"/>
      <c r="J299" s="3"/>
      <c r="K299" s="3"/>
      <c r="L299" s="3"/>
      <c r="M299" s="5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.75">
      <c r="A300" s="17"/>
      <c r="B300" s="5"/>
      <c r="C300" s="5"/>
      <c r="D300" s="5"/>
      <c r="E300" s="5"/>
      <c r="F300" s="3"/>
      <c r="G300" s="3"/>
      <c r="H300" s="3"/>
      <c r="I300" s="3"/>
      <c r="J300" s="3"/>
      <c r="K300" s="3"/>
      <c r="L300" s="3"/>
      <c r="M300" s="5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.75">
      <c r="A301" s="17"/>
      <c r="B301" s="5"/>
      <c r="C301" s="5"/>
      <c r="D301" s="5"/>
      <c r="E301" s="5"/>
      <c r="F301" s="3"/>
      <c r="G301" s="3"/>
      <c r="H301" s="3"/>
      <c r="I301" s="3"/>
      <c r="J301" s="3"/>
      <c r="K301" s="3"/>
      <c r="L301" s="3"/>
      <c r="M301" s="5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.75">
      <c r="A302" s="17"/>
      <c r="B302" s="5"/>
      <c r="C302" s="5"/>
      <c r="D302" s="5"/>
      <c r="E302" s="5"/>
      <c r="F302" s="3"/>
      <c r="G302" s="3"/>
      <c r="H302" s="3"/>
      <c r="I302" s="3"/>
      <c r="J302" s="3"/>
      <c r="K302" s="3"/>
      <c r="L302" s="3"/>
      <c r="M302" s="5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.75">
      <c r="A303" s="17"/>
      <c r="B303" s="5"/>
      <c r="C303" s="5"/>
      <c r="D303" s="5"/>
      <c r="E303" s="5"/>
      <c r="F303" s="3"/>
      <c r="G303" s="3"/>
      <c r="H303" s="3"/>
      <c r="I303" s="3"/>
      <c r="J303" s="3"/>
      <c r="K303" s="3"/>
      <c r="L303" s="3"/>
      <c r="M303" s="5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.75">
      <c r="A304" s="17"/>
      <c r="B304" s="5"/>
      <c r="C304" s="5"/>
      <c r="D304" s="5"/>
      <c r="E304" s="5"/>
      <c r="F304" s="3"/>
      <c r="G304" s="3"/>
      <c r="H304" s="3"/>
      <c r="I304" s="3"/>
      <c r="J304" s="3"/>
      <c r="K304" s="3"/>
      <c r="L304" s="3"/>
      <c r="M304" s="5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.75">
      <c r="A305" s="17"/>
      <c r="B305" s="5"/>
      <c r="C305" s="5"/>
      <c r="D305" s="5"/>
      <c r="E305" s="5"/>
      <c r="F305" s="3"/>
      <c r="G305" s="3"/>
      <c r="H305" s="3"/>
      <c r="I305" s="3"/>
      <c r="J305" s="3"/>
      <c r="K305" s="3"/>
      <c r="L305" s="3"/>
      <c r="M305" s="5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.75">
      <c r="A306" s="17"/>
      <c r="B306" s="5"/>
      <c r="C306" s="5"/>
      <c r="D306" s="5"/>
      <c r="E306" s="5"/>
      <c r="F306" s="3"/>
      <c r="G306" s="3"/>
      <c r="H306" s="3"/>
      <c r="I306" s="3"/>
      <c r="J306" s="3"/>
      <c r="K306" s="3"/>
      <c r="L306" s="3"/>
      <c r="M306" s="5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.75">
      <c r="A307" s="17"/>
      <c r="B307" s="5"/>
      <c r="C307" s="5"/>
      <c r="D307" s="5"/>
      <c r="E307" s="5"/>
      <c r="F307" s="3"/>
      <c r="G307" s="3"/>
      <c r="H307" s="3"/>
      <c r="I307" s="3"/>
      <c r="J307" s="3"/>
      <c r="K307" s="3"/>
      <c r="L307" s="3"/>
      <c r="M307" s="5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.75">
      <c r="A308" s="17"/>
      <c r="B308" s="5"/>
      <c r="C308" s="5"/>
      <c r="D308" s="5"/>
      <c r="E308" s="5"/>
      <c r="F308" s="3"/>
      <c r="G308" s="3"/>
      <c r="H308" s="3"/>
      <c r="I308" s="3"/>
      <c r="J308" s="3"/>
      <c r="K308" s="3"/>
      <c r="L308" s="3"/>
      <c r="M308" s="5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.75">
      <c r="A309" s="17"/>
      <c r="B309" s="5"/>
      <c r="C309" s="5"/>
      <c r="D309" s="5"/>
      <c r="E309" s="5"/>
      <c r="F309" s="3"/>
      <c r="G309" s="3"/>
      <c r="H309" s="3"/>
      <c r="I309" s="3"/>
      <c r="J309" s="3"/>
      <c r="K309" s="3"/>
      <c r="L309" s="3"/>
      <c r="M309" s="5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.75">
      <c r="A310" s="17"/>
      <c r="B310" s="5"/>
      <c r="C310" s="5"/>
      <c r="D310" s="5"/>
      <c r="E310" s="5"/>
      <c r="F310" s="3"/>
      <c r="G310" s="3"/>
      <c r="H310" s="3"/>
      <c r="I310" s="3"/>
      <c r="J310" s="3"/>
      <c r="K310" s="3"/>
      <c r="L310" s="3"/>
      <c r="M310" s="5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.75">
      <c r="A311" s="17"/>
      <c r="B311" s="5"/>
      <c r="C311" s="5"/>
      <c r="D311" s="5"/>
      <c r="E311" s="5"/>
      <c r="F311" s="3"/>
      <c r="G311" s="3"/>
      <c r="H311" s="3"/>
      <c r="I311" s="3"/>
      <c r="J311" s="3"/>
      <c r="K311" s="3"/>
      <c r="L311" s="3"/>
      <c r="M311" s="5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.75">
      <c r="A312" s="17"/>
      <c r="B312" s="5"/>
      <c r="C312" s="5"/>
      <c r="D312" s="5"/>
      <c r="E312" s="5"/>
      <c r="F312" s="3"/>
      <c r="G312" s="3"/>
      <c r="H312" s="3"/>
      <c r="I312" s="3"/>
      <c r="J312" s="3"/>
      <c r="K312" s="3"/>
      <c r="L312" s="3"/>
      <c r="M312" s="5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.75">
      <c r="A313" s="17"/>
      <c r="B313" s="5"/>
      <c r="C313" s="5"/>
      <c r="D313" s="5"/>
      <c r="E313" s="5"/>
      <c r="F313" s="3"/>
      <c r="G313" s="3"/>
      <c r="H313" s="3"/>
      <c r="I313" s="3"/>
      <c r="J313" s="3"/>
      <c r="K313" s="3"/>
      <c r="L313" s="3"/>
      <c r="M313" s="5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.75">
      <c r="A314" s="17"/>
      <c r="B314" s="5"/>
      <c r="C314" s="5"/>
      <c r="D314" s="5"/>
      <c r="E314" s="5"/>
      <c r="F314" s="3"/>
      <c r="G314" s="3"/>
      <c r="H314" s="3"/>
      <c r="I314" s="3"/>
      <c r="J314" s="3"/>
      <c r="K314" s="3"/>
      <c r="L314" s="3"/>
      <c r="M314" s="5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.75">
      <c r="A315" s="17"/>
      <c r="B315" s="5"/>
      <c r="C315" s="5"/>
      <c r="D315" s="5"/>
      <c r="E315" s="5"/>
      <c r="F315" s="3"/>
      <c r="G315" s="3"/>
      <c r="H315" s="3"/>
      <c r="I315" s="3"/>
      <c r="J315" s="3"/>
      <c r="K315" s="3"/>
      <c r="L315" s="3"/>
      <c r="M315" s="5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.75">
      <c r="A316" s="17"/>
      <c r="B316" s="5"/>
      <c r="C316" s="5"/>
      <c r="D316" s="5"/>
      <c r="E316" s="5"/>
      <c r="F316" s="3"/>
      <c r="G316" s="3"/>
      <c r="H316" s="3"/>
      <c r="I316" s="3"/>
      <c r="J316" s="3"/>
      <c r="K316" s="3"/>
      <c r="L316" s="3"/>
      <c r="M316" s="5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.75">
      <c r="A317" s="17"/>
      <c r="B317" s="5"/>
      <c r="C317" s="5"/>
      <c r="D317" s="5"/>
      <c r="E317" s="5"/>
      <c r="F317" s="3"/>
      <c r="G317" s="3"/>
      <c r="H317" s="3"/>
      <c r="I317" s="3"/>
      <c r="J317" s="3"/>
      <c r="K317" s="3"/>
      <c r="L317" s="3"/>
      <c r="M317" s="5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.75">
      <c r="A318" s="17"/>
      <c r="B318" s="5"/>
      <c r="C318" s="5"/>
      <c r="D318" s="5"/>
      <c r="E318" s="5"/>
      <c r="F318" s="3"/>
      <c r="G318" s="3"/>
      <c r="H318" s="3"/>
      <c r="I318" s="3"/>
      <c r="J318" s="3"/>
      <c r="K318" s="3"/>
      <c r="L318" s="3"/>
      <c r="M318" s="5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.75">
      <c r="A319" s="17"/>
      <c r="B319" s="5"/>
      <c r="C319" s="5"/>
      <c r="D319" s="5"/>
      <c r="E319" s="5"/>
      <c r="F319" s="3"/>
      <c r="G319" s="3"/>
      <c r="H319" s="3"/>
      <c r="I319" s="3"/>
      <c r="J319" s="3"/>
      <c r="K319" s="3"/>
      <c r="L319" s="3"/>
      <c r="M319" s="5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.75">
      <c r="A320" s="17"/>
      <c r="B320" s="5"/>
      <c r="C320" s="5"/>
      <c r="D320" s="5"/>
      <c r="E320" s="5"/>
      <c r="F320" s="3"/>
      <c r="G320" s="3"/>
      <c r="H320" s="3"/>
      <c r="I320" s="3"/>
      <c r="J320" s="3"/>
      <c r="K320" s="3"/>
      <c r="L320" s="3"/>
      <c r="M320" s="5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.75">
      <c r="A321" s="17"/>
      <c r="B321" s="5"/>
      <c r="C321" s="5"/>
      <c r="D321" s="5"/>
      <c r="E321" s="5"/>
      <c r="F321" s="3"/>
      <c r="G321" s="3"/>
      <c r="H321" s="3"/>
      <c r="I321" s="3"/>
      <c r="J321" s="3"/>
      <c r="K321" s="3"/>
      <c r="L321" s="3"/>
      <c r="M321" s="5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.75">
      <c r="A322" s="17"/>
      <c r="B322" s="5"/>
      <c r="C322" s="5"/>
      <c r="D322" s="5"/>
      <c r="E322" s="5"/>
      <c r="F322" s="3"/>
      <c r="G322" s="3"/>
      <c r="H322" s="3"/>
      <c r="I322" s="3"/>
      <c r="J322" s="3"/>
      <c r="K322" s="3"/>
      <c r="L322" s="3"/>
      <c r="M322" s="5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.75">
      <c r="A323" s="17"/>
      <c r="B323" s="5"/>
      <c r="C323" s="5"/>
      <c r="D323" s="5"/>
      <c r="E323" s="5"/>
      <c r="F323" s="3"/>
      <c r="G323" s="3"/>
      <c r="H323" s="3"/>
      <c r="I323" s="3"/>
      <c r="J323" s="3"/>
      <c r="K323" s="3"/>
      <c r="L323" s="3"/>
      <c r="M323" s="5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.75">
      <c r="A324" s="17"/>
      <c r="B324" s="5"/>
      <c r="C324" s="5"/>
      <c r="D324" s="5"/>
      <c r="E324" s="5"/>
      <c r="F324" s="3"/>
      <c r="G324" s="3"/>
      <c r="H324" s="3"/>
      <c r="I324" s="3"/>
      <c r="J324" s="3"/>
      <c r="K324" s="3"/>
      <c r="L324" s="3"/>
      <c r="M324" s="5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.75">
      <c r="A325" s="17"/>
      <c r="B325" s="5"/>
      <c r="C325" s="5"/>
      <c r="D325" s="5"/>
      <c r="E325" s="5"/>
      <c r="F325" s="3"/>
      <c r="G325" s="3"/>
      <c r="H325" s="3"/>
      <c r="I325" s="3"/>
      <c r="J325" s="3"/>
      <c r="K325" s="3"/>
      <c r="L325" s="3"/>
      <c r="M325" s="5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.75">
      <c r="A326" s="17"/>
      <c r="B326" s="5"/>
      <c r="C326" s="5"/>
      <c r="D326" s="5"/>
      <c r="E326" s="5"/>
      <c r="F326" s="3"/>
      <c r="G326" s="3"/>
      <c r="H326" s="3"/>
      <c r="I326" s="3"/>
      <c r="J326" s="3"/>
      <c r="K326" s="3"/>
      <c r="L326" s="3"/>
      <c r="M326" s="5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.75">
      <c r="A327" s="17"/>
      <c r="B327" s="5"/>
      <c r="C327" s="5"/>
      <c r="D327" s="5"/>
      <c r="E327" s="5"/>
      <c r="F327" s="3"/>
      <c r="G327" s="3"/>
      <c r="H327" s="3"/>
      <c r="I327" s="3"/>
      <c r="J327" s="3"/>
      <c r="K327" s="3"/>
      <c r="L327" s="3"/>
      <c r="M327" s="5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.75">
      <c r="A328" s="17"/>
      <c r="B328" s="5"/>
      <c r="C328" s="5"/>
      <c r="D328" s="5"/>
      <c r="E328" s="5"/>
      <c r="F328" s="3"/>
      <c r="G328" s="3"/>
      <c r="H328" s="3"/>
      <c r="I328" s="3"/>
      <c r="J328" s="3"/>
      <c r="K328" s="3"/>
      <c r="L328" s="3"/>
      <c r="M328" s="5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.75">
      <c r="A329" s="17"/>
      <c r="B329" s="5"/>
      <c r="C329" s="5"/>
      <c r="D329" s="5"/>
      <c r="E329" s="5"/>
      <c r="F329" s="3"/>
      <c r="G329" s="3"/>
      <c r="H329" s="3"/>
      <c r="I329" s="3"/>
      <c r="J329" s="3"/>
      <c r="K329" s="3"/>
      <c r="L329" s="3"/>
      <c r="M329" s="5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.75">
      <c r="A330" s="17"/>
      <c r="B330" s="5"/>
      <c r="C330" s="5"/>
      <c r="D330" s="5"/>
      <c r="E330" s="5"/>
      <c r="F330" s="3"/>
      <c r="G330" s="3"/>
      <c r="H330" s="3"/>
      <c r="I330" s="3"/>
      <c r="J330" s="3"/>
      <c r="K330" s="3"/>
      <c r="L330" s="3"/>
      <c r="M330" s="5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.75">
      <c r="A331" s="17"/>
      <c r="B331" s="5"/>
      <c r="C331" s="5"/>
      <c r="D331" s="5"/>
      <c r="E331" s="5"/>
      <c r="F331" s="3"/>
      <c r="G331" s="3"/>
      <c r="H331" s="3"/>
      <c r="I331" s="3"/>
      <c r="J331" s="3"/>
      <c r="K331" s="3"/>
      <c r="L331" s="3"/>
      <c r="M331" s="5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.75">
      <c r="A332" s="17"/>
      <c r="B332" s="5"/>
      <c r="C332" s="5"/>
      <c r="D332" s="5"/>
      <c r="E332" s="5"/>
      <c r="F332" s="3"/>
      <c r="G332" s="3"/>
      <c r="H332" s="3"/>
      <c r="I332" s="3"/>
      <c r="J332" s="3"/>
      <c r="K332" s="3"/>
      <c r="L332" s="3"/>
      <c r="M332" s="5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.75">
      <c r="A333" s="17"/>
      <c r="B333" s="5"/>
      <c r="C333" s="5"/>
      <c r="D333" s="5"/>
      <c r="E333" s="5"/>
      <c r="F333" s="3"/>
      <c r="G333" s="3"/>
      <c r="H333" s="3"/>
      <c r="I333" s="3"/>
      <c r="J333" s="3"/>
      <c r="K333" s="3"/>
      <c r="L333" s="3"/>
      <c r="M333" s="5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.75">
      <c r="A334" s="17"/>
      <c r="B334" s="5"/>
      <c r="C334" s="5"/>
      <c r="D334" s="5"/>
      <c r="E334" s="5"/>
      <c r="F334" s="3"/>
      <c r="G334" s="3"/>
      <c r="H334" s="3"/>
      <c r="I334" s="3"/>
      <c r="J334" s="3"/>
      <c r="K334" s="3"/>
      <c r="L334" s="3"/>
      <c r="M334" s="5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.75">
      <c r="A335" s="17"/>
      <c r="B335" s="5"/>
      <c r="C335" s="5"/>
      <c r="D335" s="5"/>
      <c r="E335" s="5"/>
      <c r="F335" s="3"/>
      <c r="G335" s="3"/>
      <c r="H335" s="3"/>
      <c r="I335" s="3"/>
      <c r="J335" s="3"/>
      <c r="K335" s="3"/>
      <c r="L335" s="3"/>
      <c r="M335" s="5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.75">
      <c r="A336" s="17"/>
      <c r="B336" s="5"/>
      <c r="C336" s="5"/>
      <c r="D336" s="5"/>
      <c r="E336" s="5"/>
      <c r="F336" s="3"/>
      <c r="G336" s="3"/>
      <c r="H336" s="3"/>
      <c r="I336" s="3"/>
      <c r="J336" s="3"/>
      <c r="K336" s="3"/>
      <c r="L336" s="3"/>
      <c r="M336" s="5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.75">
      <c r="A337" s="17"/>
      <c r="B337" s="5"/>
      <c r="C337" s="5"/>
      <c r="D337" s="5"/>
      <c r="E337" s="5"/>
      <c r="F337" s="3"/>
      <c r="G337" s="3"/>
      <c r="H337" s="3"/>
      <c r="I337" s="3"/>
      <c r="J337" s="3"/>
      <c r="K337" s="3"/>
      <c r="L337" s="3"/>
      <c r="M337" s="5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.75">
      <c r="A338" s="17"/>
      <c r="B338" s="5"/>
      <c r="C338" s="5"/>
      <c r="D338" s="5"/>
      <c r="E338" s="5"/>
      <c r="F338" s="3"/>
      <c r="G338" s="3"/>
      <c r="H338" s="3"/>
      <c r="I338" s="3"/>
      <c r="J338" s="3"/>
      <c r="K338" s="3"/>
      <c r="L338" s="3"/>
      <c r="M338" s="5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.75">
      <c r="A339" s="17"/>
      <c r="B339" s="5"/>
      <c r="C339" s="5"/>
      <c r="D339" s="5"/>
      <c r="E339" s="5"/>
      <c r="F339" s="3"/>
      <c r="G339" s="3"/>
      <c r="H339" s="3"/>
      <c r="I339" s="3"/>
      <c r="J339" s="3"/>
      <c r="K339" s="3"/>
      <c r="L339" s="3"/>
      <c r="M339" s="5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.75">
      <c r="A340" s="17"/>
      <c r="B340" s="5"/>
      <c r="C340" s="5"/>
      <c r="D340" s="5"/>
      <c r="E340" s="5"/>
      <c r="F340" s="3"/>
      <c r="G340" s="3"/>
      <c r="H340" s="3"/>
      <c r="I340" s="3"/>
      <c r="J340" s="3"/>
      <c r="K340" s="3"/>
      <c r="L340" s="3"/>
      <c r="M340" s="5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.75">
      <c r="A341" s="17"/>
      <c r="B341" s="5"/>
      <c r="C341" s="5"/>
      <c r="D341" s="5"/>
      <c r="E341" s="5"/>
      <c r="F341" s="3"/>
      <c r="G341" s="3"/>
      <c r="H341" s="3"/>
      <c r="I341" s="3"/>
      <c r="J341" s="3"/>
      <c r="K341" s="3"/>
      <c r="L341" s="3"/>
      <c r="M341" s="5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.75">
      <c r="A342" s="17"/>
      <c r="B342" s="5"/>
      <c r="C342" s="5"/>
      <c r="D342" s="5"/>
      <c r="E342" s="5"/>
      <c r="F342" s="3"/>
      <c r="G342" s="3"/>
      <c r="H342" s="3"/>
      <c r="I342" s="3"/>
      <c r="J342" s="3"/>
      <c r="K342" s="3"/>
      <c r="L342" s="3"/>
      <c r="M342" s="5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.75">
      <c r="A343" s="17"/>
      <c r="B343" s="5"/>
      <c r="C343" s="5"/>
      <c r="D343" s="5"/>
      <c r="E343" s="5"/>
      <c r="F343" s="3"/>
      <c r="G343" s="3"/>
      <c r="H343" s="3"/>
      <c r="I343" s="3"/>
      <c r="J343" s="3"/>
      <c r="K343" s="3"/>
      <c r="L343" s="3"/>
      <c r="M343" s="5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.75">
      <c r="A344" s="17"/>
      <c r="B344" s="5"/>
      <c r="C344" s="5"/>
      <c r="D344" s="5"/>
      <c r="E344" s="5"/>
      <c r="F344" s="3"/>
      <c r="G344" s="3"/>
      <c r="H344" s="3"/>
      <c r="I344" s="3"/>
      <c r="J344" s="3"/>
      <c r="K344" s="3"/>
      <c r="L344" s="3"/>
      <c r="M344" s="5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.75">
      <c r="A345" s="17"/>
      <c r="B345" s="5"/>
      <c r="C345" s="5"/>
      <c r="D345" s="5"/>
      <c r="E345" s="5"/>
      <c r="F345" s="3"/>
      <c r="G345" s="3"/>
      <c r="H345" s="3"/>
      <c r="I345" s="3"/>
      <c r="J345" s="3"/>
      <c r="K345" s="3"/>
      <c r="L345" s="3"/>
      <c r="M345" s="5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.75">
      <c r="A346" s="17"/>
      <c r="B346" s="5"/>
      <c r="C346" s="5"/>
      <c r="D346" s="5"/>
      <c r="E346" s="5"/>
      <c r="F346" s="3"/>
      <c r="G346" s="3"/>
      <c r="H346" s="3"/>
      <c r="I346" s="3"/>
      <c r="J346" s="3"/>
      <c r="K346" s="3"/>
      <c r="L346" s="3"/>
      <c r="M346" s="5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.75">
      <c r="A347" s="17"/>
      <c r="B347" s="5"/>
      <c r="C347" s="5"/>
      <c r="D347" s="5"/>
      <c r="E347" s="5"/>
      <c r="F347" s="3"/>
      <c r="G347" s="3"/>
      <c r="H347" s="3"/>
      <c r="I347" s="3"/>
      <c r="J347" s="3"/>
      <c r="K347" s="3"/>
      <c r="L347" s="3"/>
      <c r="M347" s="5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.75">
      <c r="A348" s="17"/>
      <c r="B348" s="5"/>
      <c r="C348" s="5"/>
      <c r="D348" s="5"/>
      <c r="E348" s="5"/>
      <c r="F348" s="3"/>
      <c r="G348" s="3"/>
      <c r="H348" s="3"/>
      <c r="I348" s="3"/>
      <c r="J348" s="3"/>
      <c r="K348" s="3"/>
      <c r="L348" s="3"/>
      <c r="M348" s="5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.75">
      <c r="A349" s="17"/>
      <c r="B349" s="5"/>
      <c r="C349" s="5"/>
      <c r="D349" s="5"/>
      <c r="E349" s="5"/>
      <c r="F349" s="3"/>
      <c r="G349" s="3"/>
      <c r="H349" s="3"/>
      <c r="I349" s="3"/>
      <c r="J349" s="3"/>
      <c r="K349" s="3"/>
      <c r="L349" s="3"/>
      <c r="M349" s="5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.75">
      <c r="A350" s="17"/>
      <c r="B350" s="5"/>
      <c r="C350" s="5"/>
      <c r="D350" s="5"/>
      <c r="E350" s="5"/>
      <c r="F350" s="3"/>
      <c r="G350" s="3"/>
      <c r="H350" s="3"/>
      <c r="I350" s="3"/>
      <c r="J350" s="3"/>
      <c r="K350" s="3"/>
      <c r="L350" s="3"/>
      <c r="M350" s="5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.75">
      <c r="A351" s="17"/>
      <c r="B351" s="5"/>
      <c r="C351" s="5"/>
      <c r="D351" s="5"/>
      <c r="E351" s="5"/>
      <c r="F351" s="3"/>
      <c r="G351" s="3"/>
      <c r="H351" s="3"/>
      <c r="I351" s="3"/>
      <c r="J351" s="3"/>
      <c r="K351" s="3"/>
      <c r="L351" s="3"/>
      <c r="M351" s="5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.75">
      <c r="A352" s="17"/>
      <c r="B352" s="5"/>
      <c r="C352" s="5"/>
      <c r="D352" s="5"/>
      <c r="E352" s="5"/>
      <c r="F352" s="3"/>
      <c r="G352" s="3"/>
      <c r="H352" s="3"/>
      <c r="I352" s="3"/>
      <c r="J352" s="3"/>
      <c r="K352" s="3"/>
      <c r="L352" s="3"/>
      <c r="M352" s="5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.75">
      <c r="A353" s="17"/>
      <c r="B353" s="5"/>
      <c r="C353" s="5"/>
      <c r="D353" s="5"/>
      <c r="E353" s="5"/>
      <c r="F353" s="3"/>
      <c r="G353" s="3"/>
      <c r="H353" s="3"/>
      <c r="I353" s="3"/>
      <c r="J353" s="3"/>
      <c r="K353" s="3"/>
      <c r="L353" s="3"/>
      <c r="M353" s="5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.75">
      <c r="A354" s="17"/>
      <c r="B354" s="5"/>
      <c r="C354" s="5"/>
      <c r="D354" s="5"/>
      <c r="E354" s="5"/>
      <c r="F354" s="3"/>
      <c r="G354" s="3"/>
      <c r="H354" s="3"/>
      <c r="I354" s="3"/>
      <c r="J354" s="3"/>
      <c r="K354" s="3"/>
      <c r="L354" s="3"/>
      <c r="M354" s="5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.75">
      <c r="A355" s="17"/>
      <c r="B355" s="5"/>
      <c r="C355" s="5"/>
      <c r="D355" s="5"/>
      <c r="E355" s="5"/>
      <c r="F355" s="3"/>
      <c r="G355" s="3"/>
      <c r="H355" s="3"/>
      <c r="I355" s="3"/>
      <c r="J355" s="3"/>
      <c r="K355" s="3"/>
      <c r="L355" s="3"/>
      <c r="M355" s="5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.75">
      <c r="A356" s="17"/>
      <c r="B356" s="5"/>
      <c r="C356" s="5"/>
      <c r="D356" s="5"/>
      <c r="E356" s="5"/>
      <c r="F356" s="3"/>
      <c r="G356" s="3"/>
      <c r="H356" s="3"/>
      <c r="I356" s="3"/>
      <c r="J356" s="3"/>
      <c r="K356" s="3"/>
      <c r="L356" s="3"/>
      <c r="M356" s="5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.75">
      <c r="A357" s="17"/>
      <c r="B357" s="5"/>
      <c r="C357" s="5"/>
      <c r="D357" s="5"/>
      <c r="E357" s="5"/>
      <c r="F357" s="3"/>
      <c r="G357" s="3"/>
      <c r="H357" s="3"/>
      <c r="I357" s="3"/>
      <c r="J357" s="3"/>
      <c r="K357" s="3"/>
      <c r="L357" s="3"/>
      <c r="M357" s="5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.75">
      <c r="A358" s="17"/>
      <c r="B358" s="5"/>
      <c r="C358" s="5"/>
      <c r="D358" s="5"/>
      <c r="E358" s="5"/>
      <c r="F358" s="3"/>
      <c r="G358" s="3"/>
      <c r="H358" s="3"/>
      <c r="I358" s="3"/>
      <c r="J358" s="3"/>
      <c r="K358" s="3"/>
      <c r="L358" s="3"/>
      <c r="M358" s="5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.75">
      <c r="A359" s="17"/>
      <c r="B359" s="5"/>
      <c r="C359" s="5"/>
      <c r="D359" s="5"/>
      <c r="E359" s="5"/>
      <c r="F359" s="3"/>
      <c r="G359" s="3"/>
      <c r="H359" s="3"/>
      <c r="I359" s="3"/>
      <c r="J359" s="3"/>
      <c r="K359" s="3"/>
      <c r="L359" s="3"/>
      <c r="M359" s="5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.75">
      <c r="A360" s="17"/>
      <c r="B360" s="5"/>
      <c r="C360" s="5"/>
      <c r="D360" s="5"/>
      <c r="E360" s="5"/>
      <c r="F360" s="3"/>
      <c r="G360" s="3"/>
      <c r="H360" s="3"/>
      <c r="I360" s="3"/>
      <c r="J360" s="3"/>
      <c r="K360" s="3"/>
      <c r="L360" s="3"/>
      <c r="M360" s="5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.75">
      <c r="A361" s="17"/>
      <c r="B361" s="5"/>
      <c r="C361" s="5"/>
      <c r="D361" s="5"/>
      <c r="E361" s="5"/>
      <c r="F361" s="3"/>
      <c r="G361" s="3"/>
      <c r="H361" s="3"/>
      <c r="I361" s="3"/>
      <c r="J361" s="3"/>
      <c r="K361" s="3"/>
      <c r="L361" s="3"/>
      <c r="M361" s="5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.75">
      <c r="A362" s="17"/>
      <c r="B362" s="5"/>
      <c r="C362" s="5"/>
      <c r="D362" s="5"/>
      <c r="E362" s="5"/>
      <c r="F362" s="3"/>
      <c r="G362" s="3"/>
      <c r="H362" s="3"/>
      <c r="I362" s="3"/>
      <c r="J362" s="3"/>
      <c r="K362" s="3"/>
      <c r="L362" s="3"/>
      <c r="M362" s="5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.75">
      <c r="A363" s="17"/>
      <c r="B363" s="5"/>
      <c r="C363" s="5"/>
      <c r="D363" s="5"/>
      <c r="E363" s="5"/>
      <c r="F363" s="3"/>
      <c r="G363" s="3"/>
      <c r="H363" s="3"/>
      <c r="I363" s="3"/>
      <c r="J363" s="3"/>
      <c r="K363" s="3"/>
      <c r="L363" s="3"/>
      <c r="M363" s="5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.75">
      <c r="A364" s="17"/>
      <c r="B364" s="5"/>
      <c r="C364" s="5"/>
      <c r="D364" s="5"/>
      <c r="E364" s="5"/>
      <c r="F364" s="3"/>
      <c r="G364" s="3"/>
      <c r="H364" s="3"/>
      <c r="I364" s="3"/>
      <c r="J364" s="3"/>
      <c r="K364" s="3"/>
      <c r="L364" s="3"/>
      <c r="M364" s="5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.75">
      <c r="A365" s="17"/>
      <c r="B365" s="5"/>
      <c r="C365" s="5"/>
      <c r="D365" s="5"/>
      <c r="E365" s="5"/>
      <c r="F365" s="3"/>
      <c r="G365" s="3"/>
      <c r="H365" s="3"/>
      <c r="I365" s="3"/>
      <c r="J365" s="3"/>
      <c r="K365" s="3"/>
      <c r="L365" s="3"/>
      <c r="M365" s="5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.75">
      <c r="A366" s="17"/>
      <c r="B366" s="5"/>
      <c r="C366" s="5"/>
      <c r="D366" s="5"/>
      <c r="E366" s="5"/>
      <c r="F366" s="3"/>
      <c r="G366" s="3"/>
      <c r="H366" s="3"/>
      <c r="I366" s="3"/>
      <c r="J366" s="3"/>
      <c r="K366" s="3"/>
      <c r="L366" s="3"/>
      <c r="M366" s="5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.75">
      <c r="A367" s="17"/>
      <c r="B367" s="5"/>
      <c r="C367" s="5"/>
      <c r="D367" s="5"/>
      <c r="E367" s="5"/>
      <c r="F367" s="3"/>
      <c r="G367" s="3"/>
      <c r="H367" s="3"/>
      <c r="I367" s="3"/>
      <c r="J367" s="3"/>
      <c r="K367" s="3"/>
      <c r="L367" s="3"/>
      <c r="M367" s="5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.75">
      <c r="A368" s="17"/>
      <c r="B368" s="5"/>
      <c r="C368" s="5"/>
      <c r="D368" s="5"/>
      <c r="E368" s="5"/>
      <c r="F368" s="3"/>
      <c r="G368" s="3"/>
      <c r="H368" s="3"/>
      <c r="I368" s="3"/>
      <c r="J368" s="3"/>
      <c r="K368" s="3"/>
      <c r="L368" s="3"/>
      <c r="M368" s="5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.75">
      <c r="A369" s="17"/>
      <c r="B369" s="5"/>
      <c r="C369" s="5"/>
      <c r="D369" s="5"/>
      <c r="E369" s="5"/>
      <c r="F369" s="3"/>
      <c r="G369" s="3"/>
      <c r="H369" s="3"/>
      <c r="I369" s="3"/>
      <c r="J369" s="3"/>
      <c r="K369" s="3"/>
      <c r="L369" s="3"/>
      <c r="M369" s="5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.75">
      <c r="A370" s="17"/>
      <c r="B370" s="5"/>
      <c r="C370" s="5"/>
      <c r="D370" s="5"/>
      <c r="E370" s="5"/>
      <c r="F370" s="3"/>
      <c r="G370" s="3"/>
      <c r="H370" s="3"/>
      <c r="I370" s="3"/>
      <c r="J370" s="3"/>
      <c r="K370" s="3"/>
      <c r="L370" s="3"/>
      <c r="M370" s="5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.75">
      <c r="A371" s="17"/>
      <c r="B371" s="5"/>
      <c r="C371" s="5"/>
      <c r="D371" s="5"/>
      <c r="E371" s="5"/>
      <c r="F371" s="3"/>
      <c r="G371" s="3"/>
      <c r="H371" s="3"/>
      <c r="I371" s="3"/>
      <c r="J371" s="3"/>
      <c r="K371" s="3"/>
      <c r="L371" s="3"/>
      <c r="M371" s="5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.75">
      <c r="A372" s="17"/>
      <c r="B372" s="5"/>
      <c r="C372" s="5"/>
      <c r="D372" s="5"/>
      <c r="E372" s="5"/>
      <c r="F372" s="3"/>
      <c r="G372" s="3"/>
      <c r="H372" s="3"/>
      <c r="I372" s="3"/>
      <c r="J372" s="3"/>
      <c r="K372" s="3"/>
      <c r="L372" s="3"/>
      <c r="M372" s="5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.75">
      <c r="A373" s="17"/>
      <c r="B373" s="5"/>
      <c r="C373" s="5"/>
      <c r="D373" s="5"/>
      <c r="E373" s="5"/>
      <c r="F373" s="3"/>
      <c r="G373" s="3"/>
      <c r="H373" s="3"/>
      <c r="I373" s="3"/>
      <c r="J373" s="3"/>
      <c r="K373" s="3"/>
      <c r="L373" s="3"/>
      <c r="M373" s="5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.75">
      <c r="A374" s="17"/>
      <c r="B374" s="5"/>
      <c r="C374" s="5"/>
      <c r="D374" s="5"/>
      <c r="E374" s="5"/>
      <c r="F374" s="3"/>
      <c r="G374" s="3"/>
      <c r="H374" s="3"/>
      <c r="I374" s="3"/>
      <c r="J374" s="3"/>
      <c r="K374" s="3"/>
      <c r="L374" s="3"/>
      <c r="M374" s="5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.75">
      <c r="A375" s="17"/>
      <c r="B375" s="5"/>
      <c r="C375" s="5"/>
      <c r="D375" s="5"/>
      <c r="E375" s="5"/>
      <c r="F375" s="3"/>
      <c r="G375" s="3"/>
      <c r="H375" s="3"/>
      <c r="I375" s="3"/>
      <c r="J375" s="3"/>
      <c r="K375" s="3"/>
      <c r="L375" s="3"/>
      <c r="M375" s="5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.75">
      <c r="A376" s="17"/>
      <c r="B376" s="5"/>
      <c r="C376" s="5"/>
      <c r="D376" s="5"/>
      <c r="E376" s="5"/>
      <c r="F376" s="3"/>
      <c r="G376" s="3"/>
      <c r="H376" s="3"/>
      <c r="I376" s="3"/>
      <c r="J376" s="3"/>
      <c r="K376" s="3"/>
      <c r="L376" s="3"/>
      <c r="M376" s="5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.75">
      <c r="A377" s="17"/>
      <c r="B377" s="5"/>
      <c r="C377" s="5"/>
      <c r="D377" s="5"/>
      <c r="E377" s="5"/>
      <c r="F377" s="3"/>
      <c r="G377" s="3"/>
      <c r="H377" s="3"/>
      <c r="I377" s="3"/>
      <c r="J377" s="3"/>
      <c r="K377" s="3"/>
      <c r="L377" s="3"/>
      <c r="M377" s="5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.75">
      <c r="A378" s="17"/>
      <c r="B378" s="5"/>
      <c r="C378" s="5"/>
      <c r="D378" s="5"/>
      <c r="E378" s="5"/>
      <c r="F378" s="3"/>
      <c r="G378" s="3"/>
      <c r="H378" s="3"/>
      <c r="I378" s="3"/>
      <c r="J378" s="3"/>
      <c r="K378" s="3"/>
      <c r="L378" s="3"/>
      <c r="M378" s="5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.75">
      <c r="A379" s="17"/>
      <c r="B379" s="5"/>
      <c r="C379" s="5"/>
      <c r="D379" s="5"/>
      <c r="E379" s="5"/>
      <c r="F379" s="3"/>
      <c r="G379" s="3"/>
      <c r="H379" s="3"/>
      <c r="I379" s="3"/>
      <c r="J379" s="3"/>
      <c r="K379" s="3"/>
      <c r="L379" s="3"/>
      <c r="M379" s="5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.75">
      <c r="A380" s="17"/>
      <c r="B380" s="5"/>
      <c r="C380" s="5"/>
      <c r="D380" s="5"/>
      <c r="E380" s="5"/>
      <c r="F380" s="3"/>
      <c r="G380" s="3"/>
      <c r="H380" s="3"/>
      <c r="I380" s="3"/>
      <c r="J380" s="3"/>
      <c r="K380" s="3"/>
      <c r="L380" s="3"/>
      <c r="M380" s="5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.75">
      <c r="A381" s="17"/>
      <c r="B381" s="5"/>
      <c r="C381" s="5"/>
      <c r="D381" s="5"/>
      <c r="E381" s="5"/>
      <c r="F381" s="3"/>
      <c r="G381" s="3"/>
      <c r="H381" s="3"/>
      <c r="I381" s="3"/>
      <c r="J381" s="3"/>
      <c r="K381" s="3"/>
      <c r="L381" s="3"/>
      <c r="M381" s="5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.75">
      <c r="A382" s="17"/>
      <c r="B382" s="5"/>
      <c r="C382" s="5"/>
      <c r="D382" s="5"/>
      <c r="E382" s="5"/>
      <c r="F382" s="3"/>
      <c r="G382" s="3"/>
      <c r="H382" s="3"/>
      <c r="I382" s="3"/>
      <c r="J382" s="3"/>
      <c r="K382" s="3"/>
      <c r="L382" s="3"/>
      <c r="M382" s="5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.75">
      <c r="A383" s="17"/>
      <c r="B383" s="5"/>
      <c r="C383" s="5"/>
      <c r="D383" s="5"/>
      <c r="E383" s="5"/>
      <c r="F383" s="3"/>
      <c r="G383" s="3"/>
      <c r="H383" s="3"/>
      <c r="I383" s="3"/>
      <c r="J383" s="3"/>
      <c r="K383" s="3"/>
      <c r="L383" s="3"/>
      <c r="M383" s="5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.75">
      <c r="A384" s="17"/>
      <c r="B384" s="5"/>
      <c r="C384" s="5"/>
      <c r="D384" s="5"/>
      <c r="E384" s="5"/>
      <c r="F384" s="3"/>
      <c r="G384" s="3"/>
      <c r="H384" s="3"/>
      <c r="I384" s="3"/>
      <c r="J384" s="3"/>
      <c r="K384" s="3"/>
      <c r="L384" s="3"/>
      <c r="M384" s="5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.75">
      <c r="A385" s="17"/>
      <c r="B385" s="5"/>
      <c r="C385" s="5"/>
      <c r="D385" s="5"/>
      <c r="E385" s="5"/>
      <c r="F385" s="3"/>
      <c r="G385" s="3"/>
      <c r="H385" s="3"/>
      <c r="I385" s="3"/>
      <c r="J385" s="3"/>
      <c r="K385" s="3"/>
      <c r="L385" s="3"/>
      <c r="M385" s="5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.75">
      <c r="A386" s="17"/>
      <c r="B386" s="5"/>
      <c r="C386" s="5"/>
      <c r="D386" s="5"/>
      <c r="E386" s="5"/>
      <c r="F386" s="3"/>
      <c r="G386" s="3"/>
      <c r="H386" s="3"/>
      <c r="I386" s="3"/>
      <c r="J386" s="3"/>
      <c r="K386" s="3"/>
      <c r="L386" s="3"/>
      <c r="M386" s="5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.75">
      <c r="A387" s="17"/>
      <c r="B387" s="5"/>
      <c r="C387" s="5"/>
      <c r="D387" s="5"/>
      <c r="E387" s="5"/>
      <c r="F387" s="3"/>
      <c r="G387" s="3"/>
      <c r="H387" s="3"/>
      <c r="I387" s="3"/>
      <c r="J387" s="3"/>
      <c r="K387" s="3"/>
      <c r="L387" s="3"/>
      <c r="M387" s="5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.75">
      <c r="A388" s="17"/>
      <c r="B388" s="5"/>
      <c r="C388" s="5"/>
      <c r="D388" s="5"/>
      <c r="E388" s="5"/>
      <c r="F388" s="3"/>
      <c r="G388" s="3"/>
      <c r="H388" s="3"/>
      <c r="I388" s="3"/>
      <c r="J388" s="3"/>
      <c r="K388" s="3"/>
      <c r="L388" s="3"/>
      <c r="M388" s="5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.75">
      <c r="A389" s="17"/>
      <c r="B389" s="5"/>
      <c r="C389" s="5"/>
      <c r="D389" s="5"/>
      <c r="E389" s="5"/>
      <c r="F389" s="3"/>
      <c r="G389" s="3"/>
      <c r="H389" s="3"/>
      <c r="I389" s="3"/>
      <c r="J389" s="3"/>
      <c r="K389" s="3"/>
      <c r="L389" s="3"/>
      <c r="M389" s="5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.75">
      <c r="A390" s="17"/>
      <c r="B390" s="5"/>
      <c r="C390" s="5"/>
      <c r="D390" s="5"/>
      <c r="E390" s="5"/>
      <c r="F390" s="3"/>
      <c r="G390" s="3"/>
      <c r="H390" s="3"/>
      <c r="I390" s="3"/>
      <c r="J390" s="3"/>
      <c r="K390" s="3"/>
      <c r="L390" s="3"/>
      <c r="M390" s="5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.75">
      <c r="A391" s="17"/>
      <c r="B391" s="5"/>
      <c r="C391" s="5"/>
      <c r="D391" s="5"/>
      <c r="E391" s="5"/>
      <c r="F391" s="3"/>
      <c r="G391" s="3"/>
      <c r="H391" s="3"/>
      <c r="I391" s="3"/>
      <c r="J391" s="3"/>
      <c r="K391" s="3"/>
      <c r="L391" s="3"/>
      <c r="M391" s="5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.75">
      <c r="A392" s="17"/>
      <c r="B392" s="5"/>
      <c r="C392" s="5"/>
      <c r="D392" s="5"/>
      <c r="E392" s="5"/>
      <c r="F392" s="3"/>
      <c r="G392" s="3"/>
      <c r="H392" s="3"/>
      <c r="I392" s="3"/>
      <c r="J392" s="3"/>
      <c r="K392" s="3"/>
      <c r="L392" s="3"/>
      <c r="M392" s="5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.75">
      <c r="A393" s="17"/>
      <c r="B393" s="5"/>
      <c r="C393" s="5"/>
      <c r="D393" s="5"/>
      <c r="E393" s="5"/>
      <c r="F393" s="3"/>
      <c r="G393" s="3"/>
      <c r="H393" s="3"/>
      <c r="I393" s="3"/>
      <c r="J393" s="3"/>
      <c r="K393" s="3"/>
      <c r="L393" s="3"/>
      <c r="M393" s="5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.75">
      <c r="A394" s="17"/>
      <c r="B394" s="5"/>
      <c r="C394" s="5"/>
      <c r="D394" s="5"/>
      <c r="E394" s="5"/>
      <c r="F394" s="3"/>
      <c r="G394" s="3"/>
      <c r="H394" s="3"/>
      <c r="I394" s="3"/>
      <c r="J394" s="3"/>
      <c r="K394" s="3"/>
      <c r="L394" s="3"/>
      <c r="M394" s="5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.75">
      <c r="A395" s="17"/>
      <c r="B395" s="5"/>
      <c r="C395" s="5"/>
      <c r="D395" s="5"/>
      <c r="E395" s="5"/>
      <c r="F395" s="3"/>
      <c r="G395" s="3"/>
      <c r="H395" s="3"/>
      <c r="I395" s="3"/>
      <c r="J395" s="3"/>
      <c r="K395" s="3"/>
      <c r="L395" s="3"/>
      <c r="M395" s="5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.75">
      <c r="A396" s="17"/>
      <c r="B396" s="5"/>
      <c r="C396" s="5"/>
      <c r="D396" s="5"/>
      <c r="E396" s="5"/>
      <c r="F396" s="3"/>
      <c r="G396" s="3"/>
      <c r="H396" s="3"/>
      <c r="I396" s="3"/>
      <c r="J396" s="3"/>
      <c r="K396" s="3"/>
      <c r="L396" s="3"/>
      <c r="M396" s="5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.75">
      <c r="A397" s="17"/>
      <c r="B397" s="5"/>
      <c r="C397" s="5"/>
      <c r="D397" s="5"/>
      <c r="E397" s="5"/>
      <c r="F397" s="3"/>
      <c r="G397" s="3"/>
      <c r="H397" s="3"/>
      <c r="I397" s="3"/>
      <c r="J397" s="3"/>
      <c r="K397" s="3"/>
      <c r="L397" s="3"/>
      <c r="M397" s="5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.75">
      <c r="A398" s="17"/>
      <c r="B398" s="5"/>
      <c r="C398" s="5"/>
      <c r="D398" s="5"/>
      <c r="E398" s="5"/>
      <c r="F398" s="3"/>
      <c r="G398" s="3"/>
      <c r="H398" s="3"/>
      <c r="I398" s="3"/>
      <c r="J398" s="3"/>
      <c r="K398" s="3"/>
      <c r="L398" s="3"/>
      <c r="M398" s="5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.75">
      <c r="A399" s="17"/>
      <c r="B399" s="5"/>
      <c r="C399" s="5"/>
      <c r="D399" s="5"/>
      <c r="E399" s="5"/>
      <c r="F399" s="3"/>
      <c r="G399" s="3"/>
      <c r="H399" s="3"/>
      <c r="I399" s="3"/>
      <c r="J399" s="3"/>
      <c r="K399" s="3"/>
      <c r="L399" s="3"/>
      <c r="M399" s="5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.75">
      <c r="A400" s="17"/>
      <c r="B400" s="5"/>
      <c r="C400" s="5"/>
      <c r="D400" s="5"/>
      <c r="E400" s="5"/>
      <c r="F400" s="3"/>
      <c r="G400" s="3"/>
      <c r="H400" s="3"/>
      <c r="I400" s="3"/>
      <c r="J400" s="3"/>
      <c r="K400" s="3"/>
      <c r="L400" s="3"/>
      <c r="M400" s="5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.75">
      <c r="A401" s="17"/>
      <c r="B401" s="5"/>
      <c r="C401" s="5"/>
      <c r="D401" s="5"/>
      <c r="E401" s="5"/>
      <c r="F401" s="3"/>
      <c r="G401" s="3"/>
      <c r="H401" s="3"/>
      <c r="I401" s="3"/>
      <c r="J401" s="3"/>
      <c r="K401" s="3"/>
      <c r="L401" s="3"/>
      <c r="M401" s="5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.75">
      <c r="A402" s="17"/>
      <c r="B402" s="5"/>
      <c r="C402" s="5"/>
      <c r="D402" s="5"/>
      <c r="E402" s="5"/>
      <c r="F402" s="3"/>
      <c r="G402" s="3"/>
      <c r="H402" s="3"/>
      <c r="I402" s="3"/>
      <c r="J402" s="3"/>
      <c r="K402" s="3"/>
      <c r="L402" s="3"/>
      <c r="M402" s="5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.75">
      <c r="A403" s="17"/>
      <c r="B403" s="5"/>
      <c r="C403" s="5"/>
      <c r="D403" s="5"/>
      <c r="E403" s="5"/>
      <c r="F403" s="3"/>
      <c r="G403" s="3"/>
      <c r="H403" s="3"/>
      <c r="I403" s="3"/>
      <c r="J403" s="3"/>
      <c r="K403" s="3"/>
      <c r="L403" s="3"/>
      <c r="M403" s="5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.75">
      <c r="A404" s="17"/>
      <c r="B404" s="5"/>
      <c r="C404" s="5"/>
      <c r="D404" s="5"/>
      <c r="E404" s="5"/>
      <c r="F404" s="3"/>
      <c r="G404" s="3"/>
      <c r="H404" s="3"/>
      <c r="I404" s="3"/>
      <c r="J404" s="3"/>
      <c r="K404" s="3"/>
      <c r="L404" s="3"/>
      <c r="M404" s="5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.75">
      <c r="A405" s="17"/>
      <c r="B405" s="5"/>
      <c r="C405" s="5"/>
      <c r="D405" s="5"/>
      <c r="E405" s="5"/>
      <c r="F405" s="3"/>
      <c r="G405" s="3"/>
      <c r="H405" s="3"/>
      <c r="I405" s="3"/>
      <c r="J405" s="3"/>
      <c r="K405" s="3"/>
      <c r="L405" s="3"/>
      <c r="M405" s="5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.75">
      <c r="A406" s="17"/>
      <c r="B406" s="5"/>
      <c r="C406" s="5"/>
      <c r="D406" s="5"/>
      <c r="E406" s="5"/>
      <c r="F406" s="3"/>
      <c r="G406" s="3"/>
      <c r="H406" s="3"/>
      <c r="I406" s="3"/>
      <c r="J406" s="3"/>
      <c r="K406" s="3"/>
      <c r="L406" s="3"/>
      <c r="M406" s="5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.75">
      <c r="A407" s="17"/>
      <c r="B407" s="5"/>
      <c r="C407" s="5"/>
      <c r="D407" s="5"/>
      <c r="E407" s="5"/>
      <c r="F407" s="3"/>
      <c r="G407" s="3"/>
      <c r="H407" s="3"/>
      <c r="I407" s="3"/>
      <c r="J407" s="3"/>
      <c r="K407" s="3"/>
      <c r="L407" s="3"/>
      <c r="M407" s="5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.75">
      <c r="A408" s="17"/>
      <c r="B408" s="5"/>
      <c r="C408" s="5"/>
      <c r="D408" s="5"/>
      <c r="E408" s="5"/>
      <c r="F408" s="3"/>
      <c r="G408" s="3"/>
      <c r="H408" s="3"/>
      <c r="I408" s="3"/>
      <c r="J408" s="3"/>
      <c r="K408" s="3"/>
      <c r="L408" s="3"/>
      <c r="M408" s="5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.75">
      <c r="A409" s="17"/>
      <c r="B409" s="5"/>
      <c r="C409" s="5"/>
      <c r="D409" s="5"/>
      <c r="E409" s="5"/>
      <c r="F409" s="3"/>
      <c r="G409" s="3"/>
      <c r="H409" s="3"/>
      <c r="I409" s="3"/>
      <c r="J409" s="3"/>
      <c r="K409" s="3"/>
      <c r="L409" s="3"/>
      <c r="M409" s="5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.75">
      <c r="A410" s="17"/>
      <c r="B410" s="5"/>
      <c r="C410" s="5"/>
      <c r="D410" s="5"/>
      <c r="E410" s="5"/>
      <c r="F410" s="3"/>
      <c r="G410" s="3"/>
      <c r="H410" s="3"/>
      <c r="I410" s="3"/>
      <c r="J410" s="3"/>
      <c r="K410" s="3"/>
      <c r="L410" s="3"/>
      <c r="M410" s="5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.75">
      <c r="A411" s="17"/>
      <c r="B411" s="5"/>
      <c r="C411" s="5"/>
      <c r="D411" s="5"/>
      <c r="E411" s="5"/>
      <c r="F411" s="3"/>
      <c r="G411" s="3"/>
      <c r="H411" s="3"/>
      <c r="I411" s="3"/>
      <c r="J411" s="3"/>
      <c r="K411" s="3"/>
      <c r="L411" s="3"/>
      <c r="M411" s="5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.75">
      <c r="A412" s="17"/>
      <c r="B412" s="5"/>
      <c r="C412" s="5"/>
      <c r="D412" s="5"/>
      <c r="E412" s="5"/>
      <c r="F412" s="3"/>
      <c r="G412" s="3"/>
      <c r="H412" s="3"/>
      <c r="I412" s="3"/>
      <c r="J412" s="3"/>
      <c r="K412" s="3"/>
      <c r="L412" s="3"/>
      <c r="M412" s="5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.75">
      <c r="A413" s="17"/>
      <c r="B413" s="5"/>
      <c r="C413" s="5"/>
      <c r="D413" s="5"/>
      <c r="E413" s="5"/>
      <c r="F413" s="3"/>
      <c r="G413" s="3"/>
      <c r="H413" s="3"/>
      <c r="I413" s="3"/>
      <c r="J413" s="3"/>
      <c r="K413" s="3"/>
      <c r="L413" s="3"/>
      <c r="M413" s="5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.75">
      <c r="A414" s="17"/>
      <c r="B414" s="5"/>
      <c r="C414" s="5"/>
      <c r="D414" s="5"/>
      <c r="E414" s="5"/>
      <c r="F414" s="3"/>
      <c r="G414" s="3"/>
      <c r="H414" s="3"/>
      <c r="I414" s="3"/>
      <c r="J414" s="3"/>
      <c r="K414" s="3"/>
      <c r="L414" s="3"/>
      <c r="M414" s="5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.75">
      <c r="A415" s="17"/>
      <c r="B415" s="5"/>
      <c r="C415" s="5"/>
      <c r="D415" s="5"/>
      <c r="E415" s="5"/>
      <c r="F415" s="3"/>
      <c r="G415" s="3"/>
      <c r="H415" s="3"/>
      <c r="I415" s="3"/>
      <c r="J415" s="3"/>
      <c r="K415" s="3"/>
      <c r="L415" s="3"/>
      <c r="M415" s="5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.75">
      <c r="A416" s="17"/>
      <c r="B416" s="5"/>
      <c r="C416" s="5"/>
      <c r="D416" s="5"/>
      <c r="E416" s="5"/>
      <c r="F416" s="3"/>
      <c r="G416" s="3"/>
      <c r="H416" s="3"/>
      <c r="I416" s="3"/>
      <c r="J416" s="3"/>
      <c r="K416" s="3"/>
      <c r="L416" s="3"/>
      <c r="M416" s="5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.75">
      <c r="A417" s="17"/>
      <c r="B417" s="5"/>
      <c r="C417" s="5"/>
      <c r="D417" s="5"/>
      <c r="E417" s="5"/>
      <c r="F417" s="3"/>
      <c r="G417" s="3"/>
      <c r="H417" s="3"/>
      <c r="I417" s="3"/>
      <c r="J417" s="3"/>
      <c r="K417" s="3"/>
      <c r="L417" s="3"/>
      <c r="M417" s="5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.75">
      <c r="A418" s="17"/>
      <c r="B418" s="5"/>
      <c r="C418" s="5"/>
      <c r="D418" s="5"/>
      <c r="E418" s="5"/>
      <c r="F418" s="3"/>
      <c r="G418" s="3"/>
      <c r="H418" s="3"/>
      <c r="I418" s="3"/>
      <c r="J418" s="3"/>
      <c r="K418" s="3"/>
      <c r="L418" s="3"/>
      <c r="M418" s="5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.75">
      <c r="A419" s="17"/>
      <c r="B419" s="5"/>
      <c r="C419" s="5"/>
      <c r="D419" s="5"/>
      <c r="E419" s="5"/>
      <c r="F419" s="3"/>
      <c r="G419" s="3"/>
      <c r="H419" s="3"/>
      <c r="I419" s="3"/>
      <c r="J419" s="3"/>
      <c r="K419" s="3"/>
      <c r="L419" s="3"/>
      <c r="M419" s="5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.75">
      <c r="A420" s="17"/>
      <c r="B420" s="5"/>
      <c r="C420" s="5"/>
      <c r="D420" s="5"/>
      <c r="E420" s="5"/>
      <c r="F420" s="3"/>
      <c r="G420" s="3"/>
      <c r="H420" s="3"/>
      <c r="I420" s="3"/>
      <c r="J420" s="3"/>
      <c r="K420" s="3"/>
      <c r="L420" s="3"/>
      <c r="M420" s="5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.75">
      <c r="A421" s="17"/>
      <c r="B421" s="5"/>
      <c r="C421" s="5"/>
      <c r="D421" s="5"/>
      <c r="E421" s="5"/>
      <c r="F421" s="3"/>
      <c r="G421" s="3"/>
      <c r="H421" s="3"/>
      <c r="I421" s="3"/>
      <c r="J421" s="3"/>
      <c r="K421" s="3"/>
      <c r="L421" s="3"/>
      <c r="M421" s="5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.75">
      <c r="A422" s="17"/>
      <c r="B422" s="5"/>
      <c r="C422" s="5"/>
      <c r="D422" s="5"/>
      <c r="E422" s="5"/>
      <c r="F422" s="3"/>
      <c r="G422" s="3"/>
      <c r="H422" s="3"/>
      <c r="I422" s="3"/>
      <c r="J422" s="3"/>
      <c r="K422" s="3"/>
      <c r="L422" s="3"/>
      <c r="M422" s="5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.75">
      <c r="A423" s="17"/>
      <c r="B423" s="5"/>
      <c r="C423" s="5"/>
      <c r="D423" s="5"/>
      <c r="E423" s="5"/>
      <c r="F423" s="3"/>
      <c r="G423" s="3"/>
      <c r="H423" s="3"/>
      <c r="I423" s="3"/>
      <c r="J423" s="3"/>
      <c r="K423" s="3"/>
      <c r="L423" s="3"/>
      <c r="M423" s="5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.75">
      <c r="A424" s="17"/>
      <c r="B424" s="5"/>
      <c r="C424" s="5"/>
      <c r="D424" s="5"/>
      <c r="E424" s="5"/>
      <c r="F424" s="3"/>
      <c r="G424" s="3"/>
      <c r="H424" s="3"/>
      <c r="I424" s="3"/>
      <c r="J424" s="3"/>
      <c r="K424" s="3"/>
      <c r="L424" s="3"/>
      <c r="M424" s="5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.75">
      <c r="A425" s="17"/>
      <c r="B425" s="5"/>
      <c r="C425" s="5"/>
      <c r="D425" s="5"/>
      <c r="E425" s="5"/>
      <c r="F425" s="3"/>
      <c r="G425" s="3"/>
      <c r="H425" s="3"/>
      <c r="I425" s="3"/>
      <c r="J425" s="3"/>
      <c r="K425" s="3"/>
      <c r="L425" s="3"/>
      <c r="M425" s="5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.75">
      <c r="A426" s="17"/>
      <c r="B426" s="5"/>
      <c r="C426" s="5"/>
      <c r="D426" s="5"/>
      <c r="E426" s="5"/>
      <c r="F426" s="3"/>
      <c r="G426" s="3"/>
      <c r="H426" s="3"/>
      <c r="I426" s="3"/>
      <c r="J426" s="3"/>
      <c r="K426" s="3"/>
      <c r="L426" s="3"/>
      <c r="M426" s="5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.75">
      <c r="A427" s="17"/>
      <c r="B427" s="5"/>
      <c r="C427" s="5"/>
      <c r="D427" s="5"/>
      <c r="E427" s="5"/>
      <c r="F427" s="3"/>
      <c r="G427" s="3"/>
      <c r="H427" s="3"/>
      <c r="I427" s="3"/>
      <c r="J427" s="3"/>
      <c r="K427" s="3"/>
      <c r="L427" s="3"/>
      <c r="M427" s="5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.75">
      <c r="A428" s="17"/>
      <c r="B428" s="5"/>
      <c r="C428" s="5"/>
      <c r="D428" s="5"/>
      <c r="E428" s="5"/>
      <c r="F428" s="3"/>
      <c r="G428" s="3"/>
      <c r="H428" s="3"/>
      <c r="I428" s="3"/>
      <c r="J428" s="3"/>
      <c r="K428" s="3"/>
      <c r="L428" s="3"/>
      <c r="M428" s="5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.75">
      <c r="A429" s="17"/>
      <c r="B429" s="5"/>
      <c r="C429" s="5"/>
      <c r="D429" s="5"/>
      <c r="E429" s="5"/>
      <c r="F429" s="3"/>
      <c r="G429" s="3"/>
      <c r="H429" s="3"/>
      <c r="I429" s="3"/>
      <c r="J429" s="3"/>
      <c r="K429" s="3"/>
      <c r="L429" s="3"/>
      <c r="M429" s="5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.75">
      <c r="A430" s="17"/>
      <c r="B430" s="5"/>
      <c r="C430" s="5"/>
      <c r="D430" s="5"/>
      <c r="E430" s="5"/>
      <c r="F430" s="3"/>
      <c r="G430" s="3"/>
      <c r="H430" s="3"/>
      <c r="I430" s="3"/>
      <c r="J430" s="3"/>
      <c r="K430" s="3"/>
      <c r="L430" s="3"/>
      <c r="M430" s="5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.75">
      <c r="A431" s="17"/>
      <c r="B431" s="5"/>
      <c r="C431" s="5"/>
      <c r="D431" s="5"/>
      <c r="E431" s="5"/>
      <c r="F431" s="3"/>
      <c r="G431" s="3"/>
      <c r="H431" s="3"/>
      <c r="I431" s="3"/>
      <c r="J431" s="3"/>
      <c r="K431" s="3"/>
      <c r="L431" s="3"/>
      <c r="M431" s="5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.75">
      <c r="A432" s="17"/>
      <c r="B432" s="5"/>
      <c r="C432" s="5"/>
      <c r="D432" s="5"/>
      <c r="E432" s="5"/>
      <c r="F432" s="3"/>
      <c r="G432" s="3"/>
      <c r="H432" s="3"/>
      <c r="I432" s="3"/>
      <c r="J432" s="3"/>
      <c r="K432" s="3"/>
      <c r="L432" s="3"/>
      <c r="M432" s="5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.75">
      <c r="A433" s="17"/>
      <c r="B433" s="5"/>
      <c r="C433" s="5"/>
      <c r="D433" s="5"/>
      <c r="E433" s="5"/>
      <c r="F433" s="3"/>
      <c r="G433" s="3"/>
      <c r="H433" s="3"/>
      <c r="I433" s="3"/>
      <c r="J433" s="3"/>
      <c r="K433" s="3"/>
      <c r="L433" s="3"/>
      <c r="M433" s="5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.75">
      <c r="A434" s="17"/>
      <c r="B434" s="5"/>
      <c r="C434" s="5"/>
      <c r="D434" s="5"/>
      <c r="E434" s="5"/>
      <c r="F434" s="3"/>
      <c r="G434" s="3"/>
      <c r="H434" s="3"/>
      <c r="I434" s="3"/>
      <c r="J434" s="3"/>
      <c r="K434" s="3"/>
      <c r="L434" s="3"/>
      <c r="M434" s="5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.75">
      <c r="A435" s="17"/>
      <c r="B435" s="5"/>
      <c r="C435" s="5"/>
      <c r="D435" s="5"/>
      <c r="E435" s="5"/>
      <c r="F435" s="3"/>
      <c r="G435" s="3"/>
      <c r="H435" s="3"/>
      <c r="I435" s="3"/>
      <c r="J435" s="3"/>
      <c r="K435" s="3"/>
      <c r="L435" s="3"/>
      <c r="M435" s="5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.75">
      <c r="A436" s="17"/>
      <c r="B436" s="5"/>
      <c r="C436" s="5"/>
      <c r="D436" s="5"/>
      <c r="E436" s="5"/>
      <c r="F436" s="3"/>
      <c r="G436" s="3"/>
      <c r="H436" s="3"/>
      <c r="I436" s="3"/>
      <c r="J436" s="3"/>
      <c r="K436" s="3"/>
      <c r="L436" s="3"/>
      <c r="M436" s="5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.75">
      <c r="A437" s="17"/>
      <c r="B437" s="5"/>
      <c r="C437" s="5"/>
      <c r="D437" s="5"/>
      <c r="E437" s="5"/>
      <c r="F437" s="3"/>
      <c r="G437" s="3"/>
      <c r="H437" s="3"/>
      <c r="I437" s="3"/>
      <c r="J437" s="3"/>
      <c r="K437" s="3"/>
      <c r="L437" s="3"/>
      <c r="M437" s="5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.75">
      <c r="A438" s="17"/>
      <c r="B438" s="5"/>
      <c r="C438" s="5"/>
      <c r="D438" s="5"/>
      <c r="E438" s="5"/>
      <c r="F438" s="3"/>
      <c r="G438" s="3"/>
      <c r="H438" s="3"/>
      <c r="I438" s="3"/>
      <c r="J438" s="3"/>
      <c r="K438" s="3"/>
      <c r="L438" s="3"/>
      <c r="M438" s="5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.75">
      <c r="A439" s="17"/>
      <c r="B439" s="5"/>
      <c r="C439" s="5"/>
      <c r="D439" s="5"/>
      <c r="E439" s="5"/>
      <c r="F439" s="3"/>
      <c r="G439" s="3"/>
      <c r="H439" s="3"/>
      <c r="I439" s="3"/>
      <c r="J439" s="3"/>
      <c r="K439" s="3"/>
      <c r="L439" s="3"/>
      <c r="M439" s="5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.75">
      <c r="A440" s="17"/>
      <c r="B440" s="5"/>
      <c r="C440" s="5"/>
      <c r="D440" s="5"/>
      <c r="E440" s="5"/>
      <c r="F440" s="3"/>
      <c r="G440" s="3"/>
      <c r="H440" s="3"/>
      <c r="I440" s="3"/>
      <c r="J440" s="3"/>
      <c r="K440" s="3"/>
      <c r="L440" s="3"/>
      <c r="M440" s="5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.75">
      <c r="A441" s="17"/>
      <c r="B441" s="5"/>
      <c r="C441" s="5"/>
      <c r="D441" s="5"/>
      <c r="E441" s="5"/>
      <c r="F441" s="3"/>
      <c r="G441" s="3"/>
      <c r="H441" s="3"/>
      <c r="I441" s="3"/>
      <c r="J441" s="3"/>
      <c r="K441" s="3"/>
      <c r="L441" s="3"/>
      <c r="M441" s="5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.75">
      <c r="A442" s="17"/>
      <c r="B442" s="5"/>
      <c r="C442" s="5"/>
      <c r="D442" s="5"/>
      <c r="E442" s="5"/>
      <c r="F442" s="3"/>
      <c r="G442" s="3"/>
      <c r="H442" s="3"/>
      <c r="I442" s="3"/>
      <c r="J442" s="3"/>
      <c r="K442" s="3"/>
      <c r="L442" s="3"/>
      <c r="M442" s="5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.75">
      <c r="A443" s="17"/>
      <c r="B443" s="5"/>
      <c r="C443" s="5"/>
      <c r="D443" s="5"/>
      <c r="E443" s="5"/>
      <c r="F443" s="3"/>
      <c r="G443" s="3"/>
      <c r="H443" s="3"/>
      <c r="I443" s="3"/>
      <c r="J443" s="3"/>
      <c r="K443" s="3"/>
      <c r="L443" s="3"/>
      <c r="M443" s="5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.75">
      <c r="A444" s="17"/>
      <c r="B444" s="5"/>
      <c r="C444" s="5"/>
      <c r="D444" s="5"/>
      <c r="E444" s="5"/>
      <c r="F444" s="3"/>
      <c r="G444" s="3"/>
      <c r="H444" s="3"/>
      <c r="I444" s="3"/>
      <c r="J444" s="3"/>
      <c r="K444" s="3"/>
      <c r="L444" s="3"/>
      <c r="M444" s="5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.75">
      <c r="A445" s="17"/>
      <c r="B445" s="5"/>
      <c r="C445" s="5"/>
      <c r="D445" s="5"/>
      <c r="E445" s="5"/>
      <c r="F445" s="3"/>
      <c r="G445" s="3"/>
      <c r="H445" s="3"/>
      <c r="I445" s="3"/>
      <c r="J445" s="3"/>
      <c r="K445" s="3"/>
      <c r="L445" s="3"/>
      <c r="M445" s="5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.75">
      <c r="A446" s="17"/>
      <c r="B446" s="5"/>
      <c r="C446" s="5"/>
      <c r="D446" s="5"/>
      <c r="E446" s="5"/>
      <c r="F446" s="3"/>
      <c r="G446" s="3"/>
      <c r="H446" s="3"/>
      <c r="I446" s="3"/>
      <c r="J446" s="3"/>
      <c r="K446" s="3"/>
      <c r="L446" s="3"/>
      <c r="M446" s="5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.75">
      <c r="A447" s="17"/>
      <c r="B447" s="5"/>
      <c r="C447" s="5"/>
      <c r="D447" s="5"/>
      <c r="E447" s="5"/>
      <c r="F447" s="3"/>
      <c r="G447" s="3"/>
      <c r="H447" s="3"/>
      <c r="I447" s="3"/>
      <c r="J447" s="3"/>
      <c r="K447" s="3"/>
      <c r="L447" s="3"/>
      <c r="M447" s="5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.75">
      <c r="A448" s="17"/>
      <c r="B448" s="5"/>
      <c r="C448" s="5"/>
      <c r="D448" s="5"/>
      <c r="E448" s="5"/>
      <c r="F448" s="3"/>
      <c r="G448" s="3"/>
      <c r="H448" s="3"/>
      <c r="I448" s="3"/>
      <c r="J448" s="3"/>
      <c r="K448" s="3"/>
      <c r="L448" s="3"/>
      <c r="M448" s="5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.75">
      <c r="A449" s="17"/>
      <c r="B449" s="5"/>
      <c r="C449" s="5"/>
      <c r="D449" s="5"/>
      <c r="E449" s="5"/>
      <c r="F449" s="3"/>
      <c r="G449" s="3"/>
      <c r="H449" s="3"/>
      <c r="I449" s="3"/>
      <c r="J449" s="3"/>
      <c r="K449" s="3"/>
      <c r="L449" s="3"/>
      <c r="M449" s="5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.75">
      <c r="A450" s="17"/>
      <c r="B450" s="5"/>
      <c r="C450" s="5"/>
      <c r="D450" s="5"/>
      <c r="E450" s="5"/>
      <c r="F450" s="3"/>
      <c r="G450" s="3"/>
      <c r="H450" s="3"/>
      <c r="I450" s="3"/>
      <c r="J450" s="3"/>
      <c r="K450" s="3"/>
      <c r="L450" s="3"/>
      <c r="M450" s="5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.75">
      <c r="A451" s="17"/>
      <c r="B451" s="5"/>
      <c r="C451" s="5"/>
      <c r="D451" s="5"/>
      <c r="E451" s="5"/>
      <c r="F451" s="3"/>
      <c r="G451" s="3"/>
      <c r="H451" s="3"/>
      <c r="I451" s="3"/>
      <c r="J451" s="3"/>
      <c r="K451" s="3"/>
      <c r="L451" s="3"/>
      <c r="M451" s="5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.75">
      <c r="A452" s="17"/>
      <c r="B452" s="5"/>
      <c r="C452" s="5"/>
      <c r="D452" s="5"/>
      <c r="E452" s="5"/>
      <c r="F452" s="3"/>
      <c r="G452" s="3"/>
      <c r="H452" s="3"/>
      <c r="I452" s="3"/>
      <c r="J452" s="3"/>
      <c r="K452" s="3"/>
      <c r="L452" s="3"/>
      <c r="M452" s="5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.75">
      <c r="A453" s="17"/>
      <c r="B453" s="5"/>
      <c r="C453" s="5"/>
      <c r="D453" s="5"/>
      <c r="E453" s="5"/>
      <c r="F453" s="3"/>
      <c r="G453" s="3"/>
      <c r="H453" s="3"/>
      <c r="I453" s="3"/>
      <c r="J453" s="3"/>
      <c r="K453" s="3"/>
      <c r="L453" s="3"/>
      <c r="M453" s="5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.75">
      <c r="A454" s="17"/>
      <c r="B454" s="5"/>
      <c r="C454" s="5"/>
      <c r="D454" s="5"/>
      <c r="E454" s="5"/>
      <c r="F454" s="3"/>
      <c r="G454" s="3"/>
      <c r="H454" s="3"/>
      <c r="I454" s="3"/>
      <c r="J454" s="3"/>
      <c r="K454" s="3"/>
      <c r="L454" s="3"/>
      <c r="M454" s="5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.75">
      <c r="A455" s="17"/>
      <c r="B455" s="5"/>
      <c r="C455" s="5"/>
      <c r="D455" s="5"/>
      <c r="E455" s="5"/>
      <c r="F455" s="3"/>
      <c r="G455" s="3"/>
      <c r="H455" s="3"/>
      <c r="I455" s="3"/>
      <c r="J455" s="3"/>
      <c r="K455" s="3"/>
      <c r="L455" s="3"/>
      <c r="M455" s="5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.75">
      <c r="A456" s="17"/>
      <c r="B456" s="5"/>
      <c r="C456" s="5"/>
      <c r="D456" s="5"/>
      <c r="E456" s="5"/>
      <c r="F456" s="3"/>
      <c r="G456" s="3"/>
      <c r="H456" s="3"/>
      <c r="I456" s="3"/>
      <c r="J456" s="3"/>
      <c r="K456" s="3"/>
      <c r="L456" s="3"/>
      <c r="M456" s="5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.75">
      <c r="A457" s="17"/>
      <c r="B457" s="5"/>
      <c r="C457" s="5"/>
      <c r="D457" s="5"/>
      <c r="E457" s="5"/>
      <c r="F457" s="3"/>
      <c r="G457" s="3"/>
      <c r="H457" s="3"/>
      <c r="I457" s="3"/>
      <c r="J457" s="3"/>
      <c r="K457" s="3"/>
      <c r="L457" s="3"/>
      <c r="M457" s="5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.75">
      <c r="A458" s="17"/>
      <c r="B458" s="5"/>
      <c r="C458" s="5"/>
      <c r="D458" s="5"/>
      <c r="E458" s="5"/>
      <c r="F458" s="3"/>
      <c r="G458" s="3"/>
      <c r="H458" s="3"/>
      <c r="I458" s="3"/>
      <c r="J458" s="3"/>
      <c r="K458" s="3"/>
      <c r="L458" s="3"/>
      <c r="M458" s="5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.75">
      <c r="A459" s="17"/>
      <c r="B459" s="5"/>
      <c r="C459" s="5"/>
      <c r="D459" s="5"/>
      <c r="E459" s="5"/>
      <c r="F459" s="3"/>
      <c r="G459" s="3"/>
      <c r="H459" s="3"/>
      <c r="I459" s="3"/>
      <c r="J459" s="3"/>
      <c r="K459" s="3"/>
      <c r="L459" s="3"/>
      <c r="M459" s="5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.75">
      <c r="A460" s="17"/>
      <c r="B460" s="5"/>
      <c r="C460" s="5"/>
      <c r="D460" s="5"/>
      <c r="E460" s="5"/>
      <c r="F460" s="3"/>
      <c r="G460" s="3"/>
      <c r="H460" s="3"/>
      <c r="I460" s="3"/>
      <c r="J460" s="3"/>
      <c r="K460" s="3"/>
      <c r="L460" s="3"/>
      <c r="M460" s="5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.75">
      <c r="A461" s="17"/>
      <c r="B461" s="5"/>
      <c r="C461" s="5"/>
      <c r="D461" s="5"/>
      <c r="E461" s="5"/>
      <c r="F461" s="3"/>
      <c r="G461" s="3"/>
      <c r="H461" s="3"/>
      <c r="I461" s="3"/>
      <c r="J461" s="3"/>
      <c r="K461" s="3"/>
      <c r="L461" s="3"/>
      <c r="M461" s="5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.75">
      <c r="A462" s="17"/>
      <c r="B462" s="5"/>
      <c r="C462" s="5"/>
      <c r="D462" s="5"/>
      <c r="E462" s="5"/>
      <c r="F462" s="3"/>
      <c r="G462" s="3"/>
      <c r="H462" s="3"/>
      <c r="I462" s="3"/>
      <c r="J462" s="3"/>
      <c r="K462" s="3"/>
      <c r="L462" s="3"/>
      <c r="M462" s="5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.75">
      <c r="A463" s="17"/>
      <c r="B463" s="5"/>
      <c r="C463" s="5"/>
      <c r="D463" s="5"/>
      <c r="E463" s="5"/>
      <c r="F463" s="3"/>
      <c r="G463" s="3"/>
      <c r="H463" s="3"/>
      <c r="I463" s="3"/>
      <c r="J463" s="3"/>
      <c r="K463" s="3"/>
      <c r="L463" s="3"/>
      <c r="M463" s="5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.75">
      <c r="A464" s="17"/>
      <c r="B464" s="5"/>
      <c r="C464" s="5"/>
      <c r="D464" s="5"/>
      <c r="E464" s="5"/>
      <c r="F464" s="3"/>
      <c r="G464" s="3"/>
      <c r="H464" s="3"/>
      <c r="I464" s="3"/>
      <c r="J464" s="3"/>
      <c r="K464" s="3"/>
      <c r="L464" s="3"/>
      <c r="M464" s="5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.75">
      <c r="A465" s="17"/>
      <c r="B465" s="5"/>
      <c r="C465" s="5"/>
      <c r="D465" s="5"/>
      <c r="E465" s="5"/>
      <c r="F465" s="3"/>
      <c r="G465" s="3"/>
      <c r="H465" s="3"/>
      <c r="I465" s="3"/>
      <c r="J465" s="3"/>
      <c r="K465" s="3"/>
      <c r="L465" s="3"/>
      <c r="M465" s="5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.75">
      <c r="A466" s="17"/>
      <c r="B466" s="5"/>
      <c r="C466" s="5"/>
      <c r="D466" s="5"/>
      <c r="E466" s="5"/>
      <c r="F466" s="3"/>
      <c r="G466" s="3"/>
      <c r="H466" s="3"/>
      <c r="I466" s="3"/>
      <c r="J466" s="3"/>
      <c r="K466" s="3"/>
      <c r="L466" s="3"/>
      <c r="M466" s="5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.75">
      <c r="A467" s="17"/>
      <c r="B467" s="5"/>
      <c r="C467" s="5"/>
      <c r="D467" s="5"/>
      <c r="E467" s="5"/>
      <c r="F467" s="3"/>
      <c r="G467" s="3"/>
      <c r="H467" s="3"/>
      <c r="I467" s="3"/>
      <c r="J467" s="3"/>
      <c r="K467" s="3"/>
      <c r="L467" s="3"/>
      <c r="M467" s="5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.75">
      <c r="A468" s="17"/>
      <c r="B468" s="5"/>
      <c r="C468" s="5"/>
      <c r="D468" s="5"/>
      <c r="E468" s="5"/>
      <c r="F468" s="3"/>
      <c r="G468" s="3"/>
      <c r="H468" s="3"/>
      <c r="I468" s="3"/>
      <c r="J468" s="3"/>
      <c r="K468" s="3"/>
      <c r="L468" s="3"/>
      <c r="M468" s="5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.75">
      <c r="A469" s="17"/>
      <c r="B469" s="5"/>
      <c r="C469" s="5"/>
      <c r="D469" s="5"/>
      <c r="E469" s="5"/>
      <c r="F469" s="3"/>
      <c r="G469" s="3"/>
      <c r="H469" s="3"/>
      <c r="I469" s="3"/>
      <c r="J469" s="3"/>
      <c r="K469" s="3"/>
      <c r="L469" s="3"/>
      <c r="M469" s="5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.75">
      <c r="A470" s="17"/>
      <c r="B470" s="5"/>
      <c r="C470" s="5"/>
      <c r="D470" s="5"/>
      <c r="E470" s="5"/>
      <c r="F470" s="3"/>
      <c r="G470" s="3"/>
      <c r="H470" s="3"/>
      <c r="I470" s="3"/>
      <c r="J470" s="3"/>
      <c r="K470" s="3"/>
      <c r="L470" s="3"/>
      <c r="M470" s="5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.75">
      <c r="A471" s="17"/>
      <c r="B471" s="5"/>
      <c r="C471" s="5"/>
      <c r="D471" s="5"/>
      <c r="E471" s="5"/>
      <c r="F471" s="3"/>
      <c r="G471" s="3"/>
      <c r="H471" s="3"/>
      <c r="I471" s="3"/>
      <c r="J471" s="3"/>
      <c r="K471" s="3"/>
      <c r="L471" s="3"/>
      <c r="M471" s="5"/>
      <c r="N471" s="3"/>
      <c r="O471" s="3"/>
      <c r="P471" s="3"/>
      <c r="Q471" s="3"/>
      <c r="R471" s="3"/>
      <c r="S471" s="3"/>
      <c r="T471" s="3"/>
      <c r="U471" s="3"/>
      <c r="V471" s="3"/>
    </row>
  </sheetData>
  <sheetProtection/>
  <mergeCells count="1">
    <mergeCell ref="A1:U1"/>
  </mergeCells>
  <printOptions horizontalCentered="1"/>
  <pageMargins left="0.7" right="0.7" top="0.75" bottom="0.75" header="0.3" footer="0.3"/>
  <pageSetup firstPageNumber="3" useFirstPageNumber="1" fitToHeight="0" fitToWidth="1" horizontalDpi="600" verticalDpi="600" orientation="landscape" paperSize="9" scale="6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00390625" style="157" customWidth="1"/>
    <col min="2" max="2" width="26.140625" style="157" customWidth="1"/>
    <col min="3" max="3" width="19.28125" style="157" customWidth="1"/>
    <col min="4" max="4" width="12.57421875" style="157" customWidth="1"/>
    <col min="5" max="5" width="9.140625" style="157" customWidth="1"/>
    <col min="6" max="6" width="11.421875" style="157" customWidth="1"/>
    <col min="7" max="7" width="10.7109375" style="157" customWidth="1"/>
    <col min="8" max="8" width="10.00390625" style="157" customWidth="1"/>
    <col min="9" max="9" width="10.28125" style="157" customWidth="1"/>
    <col min="10" max="10" width="10.421875" style="157" customWidth="1"/>
    <col min="11" max="11" width="10.140625" style="157" customWidth="1"/>
    <col min="12" max="16384" width="9.140625" style="157" customWidth="1"/>
  </cols>
  <sheetData>
    <row r="1" spans="1:11" s="64" customFormat="1" ht="48">
      <c r="A1" s="117" t="s">
        <v>16</v>
      </c>
      <c r="B1" s="117" t="s">
        <v>17</v>
      </c>
      <c r="C1" s="117" t="s">
        <v>127</v>
      </c>
      <c r="D1" s="117" t="s">
        <v>8</v>
      </c>
      <c r="E1" s="118" t="s">
        <v>125</v>
      </c>
      <c r="F1" s="118" t="s">
        <v>71</v>
      </c>
      <c r="G1" s="118" t="s">
        <v>72</v>
      </c>
      <c r="H1" s="118" t="s">
        <v>73</v>
      </c>
      <c r="I1" s="118" t="s">
        <v>74</v>
      </c>
      <c r="J1" s="118" t="s">
        <v>75</v>
      </c>
      <c r="K1" s="118" t="s">
        <v>126</v>
      </c>
    </row>
    <row r="2" spans="1:11" s="64" customFormat="1" ht="12.75">
      <c r="A2" s="119"/>
      <c r="B2" s="120"/>
      <c r="C2" s="121"/>
      <c r="D2" s="121"/>
      <c r="E2" s="121"/>
      <c r="F2" s="121"/>
      <c r="G2" s="121"/>
      <c r="H2" s="121"/>
      <c r="I2" s="121"/>
      <c r="J2" s="121"/>
      <c r="K2" s="122"/>
    </row>
    <row r="3" spans="1:12" s="105" customFormat="1" ht="12.75">
      <c r="A3" s="123"/>
      <c r="B3" s="124" t="s">
        <v>77</v>
      </c>
      <c r="C3" s="125">
        <f aca="true" t="shared" si="0" ref="C3:K3">C4+C13</f>
        <v>4380000</v>
      </c>
      <c r="D3" s="125">
        <f>D4+D13</f>
        <v>4040000</v>
      </c>
      <c r="E3" s="125">
        <f t="shared" si="0"/>
        <v>120000</v>
      </c>
      <c r="F3" s="125">
        <f t="shared" si="0"/>
        <v>20000</v>
      </c>
      <c r="G3" s="125">
        <f t="shared" si="0"/>
        <v>100000</v>
      </c>
      <c r="H3" s="125">
        <f t="shared" si="0"/>
        <v>20000</v>
      </c>
      <c r="I3" s="125">
        <f t="shared" si="0"/>
        <v>80000</v>
      </c>
      <c r="J3" s="125">
        <f t="shared" si="0"/>
        <v>0</v>
      </c>
      <c r="K3" s="125">
        <f t="shared" si="0"/>
        <v>0</v>
      </c>
      <c r="L3" s="104"/>
    </row>
    <row r="4" spans="1:12" s="130" customFormat="1" ht="12.75" customHeight="1">
      <c r="A4" s="126" t="s">
        <v>76</v>
      </c>
      <c r="B4" s="127" t="s">
        <v>40</v>
      </c>
      <c r="C4" s="128">
        <f aca="true" t="shared" si="1" ref="C4:K4">C5+C9+C11</f>
        <v>3500000</v>
      </c>
      <c r="D4" s="128">
        <f>D5+D9+D11</f>
        <v>3500000</v>
      </c>
      <c r="E4" s="128">
        <f t="shared" si="1"/>
        <v>0</v>
      </c>
      <c r="F4" s="128">
        <f t="shared" si="1"/>
        <v>0</v>
      </c>
      <c r="G4" s="128">
        <f t="shared" si="1"/>
        <v>0</v>
      </c>
      <c r="H4" s="128">
        <f t="shared" si="1"/>
        <v>0</v>
      </c>
      <c r="I4" s="128">
        <f t="shared" si="1"/>
        <v>0</v>
      </c>
      <c r="J4" s="128">
        <f t="shared" si="1"/>
        <v>0</v>
      </c>
      <c r="K4" s="128">
        <f t="shared" si="1"/>
        <v>0</v>
      </c>
      <c r="L4" s="129"/>
    </row>
    <row r="5" spans="1:12" s="105" customFormat="1" ht="12.75">
      <c r="A5" s="123">
        <v>3</v>
      </c>
      <c r="B5" s="131" t="s">
        <v>18</v>
      </c>
      <c r="C5" s="132">
        <f aca="true" t="shared" si="2" ref="C5:C11">SUM(D5:K5)</f>
        <v>3488000</v>
      </c>
      <c r="D5" s="133">
        <f aca="true" t="shared" si="3" ref="D5:K5">SUM(D6:D8)</f>
        <v>3488000</v>
      </c>
      <c r="E5" s="133">
        <f t="shared" si="3"/>
        <v>0</v>
      </c>
      <c r="F5" s="133">
        <f t="shared" si="3"/>
        <v>0</v>
      </c>
      <c r="G5" s="133">
        <f t="shared" si="3"/>
        <v>0</v>
      </c>
      <c r="H5" s="133">
        <f t="shared" si="3"/>
        <v>0</v>
      </c>
      <c r="I5" s="133">
        <f t="shared" si="3"/>
        <v>0</v>
      </c>
      <c r="J5" s="133">
        <f t="shared" si="3"/>
        <v>0</v>
      </c>
      <c r="K5" s="133">
        <f t="shared" si="3"/>
        <v>0</v>
      </c>
      <c r="L5" s="104"/>
    </row>
    <row r="6" spans="1:12" s="105" customFormat="1" ht="12.75">
      <c r="A6" s="123">
        <v>31</v>
      </c>
      <c r="B6" s="131" t="s">
        <v>19</v>
      </c>
      <c r="C6" s="132">
        <f>SUM(D6:K6)</f>
        <v>2900000</v>
      </c>
      <c r="D6" s="133">
        <v>2900000</v>
      </c>
      <c r="E6" s="133"/>
      <c r="F6" s="133"/>
      <c r="G6" s="133"/>
      <c r="H6" s="133"/>
      <c r="I6" s="133"/>
      <c r="J6" s="133"/>
      <c r="K6" s="133"/>
      <c r="L6" s="104"/>
    </row>
    <row r="7" spans="1:12" s="105" customFormat="1" ht="12.75">
      <c r="A7" s="123">
        <v>32</v>
      </c>
      <c r="B7" s="131" t="s">
        <v>23</v>
      </c>
      <c r="C7" s="132">
        <f t="shared" si="2"/>
        <v>588000</v>
      </c>
      <c r="D7" s="133">
        <v>588000</v>
      </c>
      <c r="E7" s="133">
        <v>0</v>
      </c>
      <c r="F7" s="133">
        <v>0</v>
      </c>
      <c r="G7" s="133"/>
      <c r="H7" s="133"/>
      <c r="I7" s="133"/>
      <c r="J7" s="133"/>
      <c r="K7" s="133"/>
      <c r="L7" s="104"/>
    </row>
    <row r="8" spans="1:12" s="105" customFormat="1" ht="12.75">
      <c r="A8" s="123">
        <v>34</v>
      </c>
      <c r="B8" s="131" t="s">
        <v>28</v>
      </c>
      <c r="C8" s="132">
        <f t="shared" si="2"/>
        <v>0</v>
      </c>
      <c r="D8" s="133">
        <v>0</v>
      </c>
      <c r="E8" s="133"/>
      <c r="F8" s="133"/>
      <c r="G8" s="133"/>
      <c r="H8" s="133"/>
      <c r="I8" s="133"/>
      <c r="J8" s="133"/>
      <c r="K8" s="133"/>
      <c r="L8" s="104"/>
    </row>
    <row r="9" spans="1:12" s="105" customFormat="1" ht="25.5">
      <c r="A9" s="123">
        <v>4</v>
      </c>
      <c r="B9" s="131" t="s">
        <v>30</v>
      </c>
      <c r="C9" s="132">
        <f t="shared" si="2"/>
        <v>10000</v>
      </c>
      <c r="D9" s="133">
        <f aca="true" t="shared" si="4" ref="D9:K9">SUM(D10:D10)</f>
        <v>10000</v>
      </c>
      <c r="E9" s="133">
        <f t="shared" si="4"/>
        <v>0</v>
      </c>
      <c r="F9" s="133">
        <f t="shared" si="4"/>
        <v>0</v>
      </c>
      <c r="G9" s="133">
        <f t="shared" si="4"/>
        <v>0</v>
      </c>
      <c r="H9" s="133">
        <f t="shared" si="4"/>
        <v>0</v>
      </c>
      <c r="I9" s="133">
        <f t="shared" si="4"/>
        <v>0</v>
      </c>
      <c r="J9" s="133">
        <f t="shared" si="4"/>
        <v>0</v>
      </c>
      <c r="K9" s="133">
        <f t="shared" si="4"/>
        <v>0</v>
      </c>
      <c r="L9" s="104"/>
    </row>
    <row r="10" spans="1:12" s="105" customFormat="1" ht="38.25">
      <c r="A10" s="123">
        <v>42</v>
      </c>
      <c r="B10" s="131" t="s">
        <v>31</v>
      </c>
      <c r="C10" s="132">
        <f t="shared" si="2"/>
        <v>10000</v>
      </c>
      <c r="D10" s="133">
        <v>10000</v>
      </c>
      <c r="E10" s="133"/>
      <c r="F10" s="133"/>
      <c r="G10" s="133"/>
      <c r="H10" s="133"/>
      <c r="I10" s="133"/>
      <c r="J10" s="133"/>
      <c r="K10" s="133"/>
      <c r="L10" s="104"/>
    </row>
    <row r="11" spans="1:12" s="105" customFormat="1" ht="25.5">
      <c r="A11" s="123">
        <v>5</v>
      </c>
      <c r="B11" s="134" t="s">
        <v>62</v>
      </c>
      <c r="C11" s="132">
        <f t="shared" si="2"/>
        <v>2000</v>
      </c>
      <c r="D11" s="133">
        <f aca="true" t="shared" si="5" ref="D11:K11">SUM(D12)</f>
        <v>2000</v>
      </c>
      <c r="E11" s="133">
        <f t="shared" si="5"/>
        <v>0</v>
      </c>
      <c r="F11" s="133">
        <f t="shared" si="5"/>
        <v>0</v>
      </c>
      <c r="G11" s="133">
        <f t="shared" si="5"/>
        <v>0</v>
      </c>
      <c r="H11" s="133">
        <f t="shared" si="5"/>
        <v>0</v>
      </c>
      <c r="I11" s="133">
        <f t="shared" si="5"/>
        <v>0</v>
      </c>
      <c r="J11" s="133">
        <f t="shared" si="5"/>
        <v>0</v>
      </c>
      <c r="K11" s="133">
        <f t="shared" si="5"/>
        <v>0</v>
      </c>
      <c r="L11" s="104"/>
    </row>
    <row r="12" spans="1:12" s="105" customFormat="1" ht="38.25">
      <c r="A12" s="123">
        <v>54</v>
      </c>
      <c r="B12" s="134" t="s">
        <v>63</v>
      </c>
      <c r="C12" s="132">
        <f aca="true" t="shared" si="6" ref="C12:C20">SUM(D12:K12)</f>
        <v>2000</v>
      </c>
      <c r="D12" s="133">
        <v>2000</v>
      </c>
      <c r="E12" s="133"/>
      <c r="F12" s="133"/>
      <c r="G12" s="133"/>
      <c r="H12" s="133"/>
      <c r="I12" s="133"/>
      <c r="J12" s="133"/>
      <c r="K12" s="133"/>
      <c r="L12" s="104"/>
    </row>
    <row r="13" spans="1:12" s="138" customFormat="1" ht="25.5">
      <c r="A13" s="135">
        <v>152002</v>
      </c>
      <c r="B13" s="136" t="s">
        <v>95</v>
      </c>
      <c r="C13" s="132">
        <f t="shared" si="6"/>
        <v>880000</v>
      </c>
      <c r="D13" s="132">
        <f>SUM(D14+D19+D24+D27+D32+D35+D38+D41)</f>
        <v>540000</v>
      </c>
      <c r="E13" s="132">
        <f aca="true" t="shared" si="7" ref="E13:K13">SUM(E14+E19+E24+E27+E32+E35+E38+E41)</f>
        <v>120000</v>
      </c>
      <c r="F13" s="132">
        <f t="shared" si="7"/>
        <v>20000</v>
      </c>
      <c r="G13" s="132">
        <f t="shared" si="7"/>
        <v>100000</v>
      </c>
      <c r="H13" s="132">
        <f t="shared" si="7"/>
        <v>20000</v>
      </c>
      <c r="I13" s="132">
        <f t="shared" si="7"/>
        <v>80000</v>
      </c>
      <c r="J13" s="132">
        <f t="shared" si="7"/>
        <v>0</v>
      </c>
      <c r="K13" s="132">
        <f t="shared" si="7"/>
        <v>0</v>
      </c>
      <c r="L13" s="137"/>
    </row>
    <row r="14" spans="1:12" s="130" customFormat="1" ht="25.5">
      <c r="A14" s="139">
        <v>15200201</v>
      </c>
      <c r="B14" s="127" t="s">
        <v>94</v>
      </c>
      <c r="C14" s="128">
        <f t="shared" si="6"/>
        <v>100000</v>
      </c>
      <c r="D14" s="128">
        <f>D15+D17</f>
        <v>100000</v>
      </c>
      <c r="E14" s="128">
        <f aca="true" t="shared" si="8" ref="E14:K14">E15+E17</f>
        <v>0</v>
      </c>
      <c r="F14" s="128">
        <f t="shared" si="8"/>
        <v>0</v>
      </c>
      <c r="G14" s="128">
        <f t="shared" si="8"/>
        <v>0</v>
      </c>
      <c r="H14" s="128">
        <f t="shared" si="8"/>
        <v>0</v>
      </c>
      <c r="I14" s="128">
        <f t="shared" si="8"/>
        <v>0</v>
      </c>
      <c r="J14" s="128">
        <f t="shared" si="8"/>
        <v>0</v>
      </c>
      <c r="K14" s="128">
        <f t="shared" si="8"/>
        <v>0</v>
      </c>
      <c r="L14" s="129"/>
    </row>
    <row r="15" spans="1:12" s="105" customFormat="1" ht="12.75" customHeight="1">
      <c r="A15" s="123">
        <v>3</v>
      </c>
      <c r="B15" s="131" t="s">
        <v>18</v>
      </c>
      <c r="C15" s="132">
        <f t="shared" si="6"/>
        <v>90000</v>
      </c>
      <c r="D15" s="133">
        <f aca="true" t="shared" si="9" ref="D15:K15">SUM(D16)</f>
        <v>90000</v>
      </c>
      <c r="E15" s="133">
        <f t="shared" si="9"/>
        <v>0</v>
      </c>
      <c r="F15" s="133">
        <f t="shared" si="9"/>
        <v>0</v>
      </c>
      <c r="G15" s="133">
        <f t="shared" si="9"/>
        <v>0</v>
      </c>
      <c r="H15" s="133">
        <f t="shared" si="9"/>
        <v>0</v>
      </c>
      <c r="I15" s="133">
        <f t="shared" si="9"/>
        <v>0</v>
      </c>
      <c r="J15" s="133">
        <f t="shared" si="9"/>
        <v>0</v>
      </c>
      <c r="K15" s="133">
        <f t="shared" si="9"/>
        <v>0</v>
      </c>
      <c r="L15" s="104"/>
    </row>
    <row r="16" spans="1:12" s="105" customFormat="1" ht="12.75" customHeight="1">
      <c r="A16" s="123">
        <v>32</v>
      </c>
      <c r="B16" s="131" t="s">
        <v>23</v>
      </c>
      <c r="C16" s="132">
        <f t="shared" si="6"/>
        <v>90000</v>
      </c>
      <c r="D16" s="133">
        <v>90000</v>
      </c>
      <c r="E16" s="133"/>
      <c r="F16" s="133"/>
      <c r="G16" s="133"/>
      <c r="H16" s="133">
        <v>0</v>
      </c>
      <c r="I16" s="133"/>
      <c r="J16" s="133"/>
      <c r="K16" s="133"/>
      <c r="L16" s="104"/>
    </row>
    <row r="17" spans="1:12" s="105" customFormat="1" ht="25.5">
      <c r="A17" s="123">
        <v>4</v>
      </c>
      <c r="B17" s="136" t="s">
        <v>30</v>
      </c>
      <c r="C17" s="132">
        <f t="shared" si="6"/>
        <v>10000</v>
      </c>
      <c r="D17" s="133">
        <f>D18</f>
        <v>10000</v>
      </c>
      <c r="E17" s="133">
        <f aca="true" t="shared" si="10" ref="E17:K17">SUM(E18)</f>
        <v>0</v>
      </c>
      <c r="F17" s="133">
        <f t="shared" si="10"/>
        <v>0</v>
      </c>
      <c r="G17" s="133">
        <f t="shared" si="10"/>
        <v>0</v>
      </c>
      <c r="H17" s="133">
        <f t="shared" si="10"/>
        <v>0</v>
      </c>
      <c r="I17" s="133">
        <f t="shared" si="10"/>
        <v>0</v>
      </c>
      <c r="J17" s="133">
        <f t="shared" si="10"/>
        <v>0</v>
      </c>
      <c r="K17" s="133">
        <f t="shared" si="10"/>
        <v>0</v>
      </c>
      <c r="L17" s="104"/>
    </row>
    <row r="18" spans="1:12" s="105" customFormat="1" ht="38.25">
      <c r="A18" s="123">
        <v>42</v>
      </c>
      <c r="B18" s="136" t="s">
        <v>31</v>
      </c>
      <c r="C18" s="132">
        <f t="shared" si="6"/>
        <v>10000</v>
      </c>
      <c r="D18" s="133">
        <v>10000</v>
      </c>
      <c r="E18" s="133"/>
      <c r="F18" s="133"/>
      <c r="G18" s="133"/>
      <c r="H18" s="133"/>
      <c r="I18" s="133"/>
      <c r="J18" s="133"/>
      <c r="K18" s="133"/>
      <c r="L18" s="104"/>
    </row>
    <row r="19" spans="1:12" s="105" customFormat="1" ht="25.5">
      <c r="A19" s="140" t="s">
        <v>78</v>
      </c>
      <c r="B19" s="141" t="s">
        <v>97</v>
      </c>
      <c r="C19" s="142">
        <f t="shared" si="6"/>
        <v>40000</v>
      </c>
      <c r="D19" s="143">
        <f>D20+D22</f>
        <v>40000</v>
      </c>
      <c r="E19" s="143">
        <f aca="true" t="shared" si="11" ref="E19:K19">SUM(E22)</f>
        <v>0</v>
      </c>
      <c r="F19" s="143">
        <f t="shared" si="11"/>
        <v>0</v>
      </c>
      <c r="G19" s="143">
        <f t="shared" si="11"/>
        <v>0</v>
      </c>
      <c r="H19" s="143">
        <f t="shared" si="11"/>
        <v>0</v>
      </c>
      <c r="I19" s="143">
        <f t="shared" si="11"/>
        <v>0</v>
      </c>
      <c r="J19" s="143">
        <f t="shared" si="11"/>
        <v>0</v>
      </c>
      <c r="K19" s="143">
        <f t="shared" si="11"/>
        <v>0</v>
      </c>
      <c r="L19" s="104"/>
    </row>
    <row r="20" spans="1:12" s="138" customFormat="1" ht="12.75">
      <c r="A20" s="220">
        <v>3</v>
      </c>
      <c r="B20" s="145" t="s">
        <v>18</v>
      </c>
      <c r="C20" s="221">
        <f t="shared" si="6"/>
        <v>40000</v>
      </c>
      <c r="D20" s="222">
        <f>D21</f>
        <v>40000</v>
      </c>
      <c r="E20" s="222">
        <f aca="true" t="shared" si="12" ref="E20:K20">E21</f>
        <v>0</v>
      </c>
      <c r="F20" s="222">
        <f t="shared" si="12"/>
        <v>0</v>
      </c>
      <c r="G20" s="222">
        <f t="shared" si="12"/>
        <v>0</v>
      </c>
      <c r="H20" s="222">
        <f t="shared" si="12"/>
        <v>0</v>
      </c>
      <c r="I20" s="222">
        <f t="shared" si="12"/>
        <v>0</v>
      </c>
      <c r="J20" s="222">
        <f t="shared" si="12"/>
        <v>0</v>
      </c>
      <c r="K20" s="222">
        <f t="shared" si="12"/>
        <v>0</v>
      </c>
      <c r="L20" s="137"/>
    </row>
    <row r="21" spans="1:12" s="138" customFormat="1" ht="12.75">
      <c r="A21" s="220">
        <v>32</v>
      </c>
      <c r="B21" s="145" t="s">
        <v>23</v>
      </c>
      <c r="C21" s="221">
        <f aca="true" t="shared" si="13" ref="C21:C26">SUM(D21:K21)</f>
        <v>40000</v>
      </c>
      <c r="D21" s="222">
        <v>40000</v>
      </c>
      <c r="E21" s="222"/>
      <c r="F21" s="222"/>
      <c r="G21" s="222"/>
      <c r="H21" s="222"/>
      <c r="I21" s="222"/>
      <c r="J21" s="222"/>
      <c r="K21" s="222"/>
      <c r="L21" s="137"/>
    </row>
    <row r="22" spans="1:12" s="105" customFormat="1" ht="25.5">
      <c r="A22" s="144">
        <v>4</v>
      </c>
      <c r="B22" s="151" t="s">
        <v>30</v>
      </c>
      <c r="C22" s="146">
        <f t="shared" si="13"/>
        <v>0</v>
      </c>
      <c r="D22" s="147">
        <f>SUM(D23)</f>
        <v>0</v>
      </c>
      <c r="E22" s="147">
        <f aca="true" t="shared" si="14" ref="E22:K22">SUM(E23)</f>
        <v>0</v>
      </c>
      <c r="F22" s="147">
        <f t="shared" si="14"/>
        <v>0</v>
      </c>
      <c r="G22" s="147">
        <f t="shared" si="14"/>
        <v>0</v>
      </c>
      <c r="H22" s="147">
        <f t="shared" si="14"/>
        <v>0</v>
      </c>
      <c r="I22" s="147">
        <f t="shared" si="14"/>
        <v>0</v>
      </c>
      <c r="J22" s="147">
        <f>SUM(J23)</f>
        <v>0</v>
      </c>
      <c r="K22" s="147">
        <f t="shared" si="14"/>
        <v>0</v>
      </c>
      <c r="L22" s="104"/>
    </row>
    <row r="23" spans="1:12" s="105" customFormat="1" ht="38.25">
      <c r="A23" s="144">
        <v>45</v>
      </c>
      <c r="B23" s="151" t="s">
        <v>66</v>
      </c>
      <c r="C23" s="146">
        <f t="shared" si="13"/>
        <v>0</v>
      </c>
      <c r="D23" s="147">
        <v>0</v>
      </c>
      <c r="E23" s="147"/>
      <c r="F23" s="147"/>
      <c r="G23" s="147">
        <v>0</v>
      </c>
      <c r="H23" s="147"/>
      <c r="I23" s="147"/>
      <c r="J23" s="147"/>
      <c r="K23" s="147"/>
      <c r="L23" s="104"/>
    </row>
    <row r="24" spans="1:12" s="105" customFormat="1" ht="25.5">
      <c r="A24" s="228" t="s">
        <v>114</v>
      </c>
      <c r="B24" s="229" t="s">
        <v>113</v>
      </c>
      <c r="C24" s="142">
        <f t="shared" si="13"/>
        <v>20000</v>
      </c>
      <c r="D24" s="143">
        <f>SUM(D25)</f>
        <v>20000</v>
      </c>
      <c r="E24" s="143">
        <f aca="true" t="shared" si="15" ref="E24:K25">SUM(E25)</f>
        <v>0</v>
      </c>
      <c r="F24" s="143">
        <f t="shared" si="15"/>
        <v>0</v>
      </c>
      <c r="G24" s="143">
        <f t="shared" si="15"/>
        <v>0</v>
      </c>
      <c r="H24" s="143">
        <f t="shared" si="15"/>
        <v>0</v>
      </c>
      <c r="I24" s="143">
        <f t="shared" si="15"/>
        <v>0</v>
      </c>
      <c r="J24" s="143">
        <f t="shared" si="15"/>
        <v>0</v>
      </c>
      <c r="K24" s="143">
        <f t="shared" si="15"/>
        <v>0</v>
      </c>
      <c r="L24" s="104"/>
    </row>
    <row r="25" spans="1:12" s="105" customFormat="1" ht="12.75">
      <c r="A25" s="144">
        <v>3</v>
      </c>
      <c r="B25" s="151" t="s">
        <v>18</v>
      </c>
      <c r="C25" s="146">
        <f t="shared" si="13"/>
        <v>20000</v>
      </c>
      <c r="D25" s="147">
        <f>SUM(D26)</f>
        <v>20000</v>
      </c>
      <c r="E25" s="147">
        <f t="shared" si="15"/>
        <v>0</v>
      </c>
      <c r="F25" s="147">
        <f t="shared" si="15"/>
        <v>0</v>
      </c>
      <c r="G25" s="147">
        <f t="shared" si="15"/>
        <v>0</v>
      </c>
      <c r="H25" s="147">
        <f t="shared" si="15"/>
        <v>0</v>
      </c>
      <c r="I25" s="147">
        <f t="shared" si="15"/>
        <v>0</v>
      </c>
      <c r="J25" s="147">
        <f>SUM(J26)</f>
        <v>0</v>
      </c>
      <c r="K25" s="147">
        <f t="shared" si="15"/>
        <v>0</v>
      </c>
      <c r="L25" s="104"/>
    </row>
    <row r="26" spans="1:12" s="105" customFormat="1" ht="12.75">
      <c r="A26" s="144">
        <v>32</v>
      </c>
      <c r="B26" s="151" t="s">
        <v>23</v>
      </c>
      <c r="C26" s="146">
        <f t="shared" si="13"/>
        <v>20000</v>
      </c>
      <c r="D26" s="147">
        <v>20000</v>
      </c>
      <c r="E26" s="147"/>
      <c r="F26" s="147"/>
      <c r="G26" s="147">
        <v>0</v>
      </c>
      <c r="H26" s="147"/>
      <c r="I26" s="147"/>
      <c r="J26" s="147"/>
      <c r="K26" s="147"/>
      <c r="L26" s="104"/>
    </row>
    <row r="27" spans="1:12" s="130" customFormat="1" ht="12.75">
      <c r="A27" s="140" t="s">
        <v>93</v>
      </c>
      <c r="B27" s="141" t="s">
        <v>87</v>
      </c>
      <c r="C27" s="142">
        <f aca="true" t="shared" si="16" ref="C27:C36">SUM(D27:K27)</f>
        <v>30000</v>
      </c>
      <c r="D27" s="143">
        <f>D28+D30</f>
        <v>30000</v>
      </c>
      <c r="E27" s="143"/>
      <c r="F27" s="143"/>
      <c r="G27" s="143"/>
      <c r="H27" s="143"/>
      <c r="I27" s="143"/>
      <c r="J27" s="143"/>
      <c r="K27" s="143"/>
      <c r="L27" s="129"/>
    </row>
    <row r="28" spans="1:12" s="105" customFormat="1" ht="12.75">
      <c r="A28" s="144">
        <v>3</v>
      </c>
      <c r="B28" s="151" t="s">
        <v>18</v>
      </c>
      <c r="C28" s="221">
        <f t="shared" si="16"/>
        <v>10000</v>
      </c>
      <c r="D28" s="147">
        <f>D29</f>
        <v>10000</v>
      </c>
      <c r="E28" s="147"/>
      <c r="F28" s="147"/>
      <c r="G28" s="147"/>
      <c r="H28" s="147"/>
      <c r="I28" s="147"/>
      <c r="J28" s="147"/>
      <c r="K28" s="147"/>
      <c r="L28" s="104"/>
    </row>
    <row r="29" spans="1:12" s="105" customFormat="1" ht="12.75">
      <c r="A29" s="144">
        <v>32</v>
      </c>
      <c r="B29" s="151" t="s">
        <v>23</v>
      </c>
      <c r="C29" s="221">
        <f t="shared" si="16"/>
        <v>10000</v>
      </c>
      <c r="D29" s="147">
        <v>10000</v>
      </c>
      <c r="E29" s="147"/>
      <c r="F29" s="147"/>
      <c r="G29" s="147"/>
      <c r="H29" s="147"/>
      <c r="I29" s="147"/>
      <c r="J29" s="147"/>
      <c r="K29" s="147"/>
      <c r="L29" s="104"/>
    </row>
    <row r="30" spans="1:12" s="138" customFormat="1" ht="25.5">
      <c r="A30" s="220">
        <v>4</v>
      </c>
      <c r="B30" s="145" t="s">
        <v>30</v>
      </c>
      <c r="C30" s="221">
        <f t="shared" si="16"/>
        <v>20000</v>
      </c>
      <c r="D30" s="222">
        <f>D31</f>
        <v>20000</v>
      </c>
      <c r="E30" s="222"/>
      <c r="F30" s="222"/>
      <c r="G30" s="222"/>
      <c r="H30" s="222"/>
      <c r="I30" s="222"/>
      <c r="J30" s="222"/>
      <c r="K30" s="222"/>
      <c r="L30" s="137"/>
    </row>
    <row r="31" spans="1:12" s="138" customFormat="1" ht="38.25">
      <c r="A31" s="220">
        <v>42</v>
      </c>
      <c r="B31" s="145" t="s">
        <v>31</v>
      </c>
      <c r="C31" s="221">
        <f t="shared" si="16"/>
        <v>20000</v>
      </c>
      <c r="D31" s="222">
        <v>20000</v>
      </c>
      <c r="E31" s="222"/>
      <c r="F31" s="222"/>
      <c r="G31" s="222"/>
      <c r="H31" s="222"/>
      <c r="I31" s="222"/>
      <c r="J31" s="222"/>
      <c r="K31" s="222"/>
      <c r="L31" s="137"/>
    </row>
    <row r="32" spans="1:12" s="105" customFormat="1" ht="25.5">
      <c r="A32" s="140" t="s">
        <v>90</v>
      </c>
      <c r="B32" s="141" t="s">
        <v>83</v>
      </c>
      <c r="C32" s="142">
        <f t="shared" si="16"/>
        <v>440000</v>
      </c>
      <c r="D32" s="143">
        <f>D33</f>
        <v>200000</v>
      </c>
      <c r="E32" s="143">
        <f aca="true" t="shared" si="17" ref="E32:K33">E33</f>
        <v>120000</v>
      </c>
      <c r="F32" s="143">
        <f t="shared" si="17"/>
        <v>20000</v>
      </c>
      <c r="G32" s="143">
        <f t="shared" si="17"/>
        <v>100000</v>
      </c>
      <c r="H32" s="143">
        <f t="shared" si="17"/>
        <v>0</v>
      </c>
      <c r="I32" s="143">
        <f t="shared" si="17"/>
        <v>0</v>
      </c>
      <c r="J32" s="143">
        <f t="shared" si="17"/>
        <v>0</v>
      </c>
      <c r="K32" s="143">
        <f t="shared" si="17"/>
        <v>0</v>
      </c>
      <c r="L32" s="104"/>
    </row>
    <row r="33" spans="1:12" s="105" customFormat="1" ht="12.75">
      <c r="A33" s="144">
        <v>3</v>
      </c>
      <c r="B33" s="145" t="s">
        <v>18</v>
      </c>
      <c r="C33" s="146">
        <f t="shared" si="16"/>
        <v>440000</v>
      </c>
      <c r="D33" s="147">
        <f>D34</f>
        <v>200000</v>
      </c>
      <c r="E33" s="147">
        <f t="shared" si="17"/>
        <v>120000</v>
      </c>
      <c r="F33" s="147">
        <f t="shared" si="17"/>
        <v>20000</v>
      </c>
      <c r="G33" s="147">
        <f t="shared" si="17"/>
        <v>100000</v>
      </c>
      <c r="H33" s="147">
        <f>H34</f>
        <v>0</v>
      </c>
      <c r="I33" s="147">
        <f t="shared" si="17"/>
        <v>0</v>
      </c>
      <c r="J33" s="147">
        <f t="shared" si="17"/>
        <v>0</v>
      </c>
      <c r="K33" s="147">
        <f t="shared" si="17"/>
        <v>0</v>
      </c>
      <c r="L33" s="104"/>
    </row>
    <row r="34" spans="1:12" s="105" customFormat="1" ht="12.75">
      <c r="A34" s="144">
        <v>32</v>
      </c>
      <c r="B34" s="145" t="s">
        <v>23</v>
      </c>
      <c r="C34" s="146">
        <f t="shared" si="16"/>
        <v>440000</v>
      </c>
      <c r="D34" s="147">
        <v>200000</v>
      </c>
      <c r="E34" s="147">
        <v>120000</v>
      </c>
      <c r="F34" s="147">
        <v>20000</v>
      </c>
      <c r="G34" s="147">
        <v>100000</v>
      </c>
      <c r="H34" s="147">
        <v>0</v>
      </c>
      <c r="I34" s="147">
        <v>0</v>
      </c>
      <c r="J34" s="147">
        <v>0</v>
      </c>
      <c r="K34" s="147">
        <f>K35+K37+K39+K42</f>
        <v>0</v>
      </c>
      <c r="L34" s="104"/>
    </row>
    <row r="35" spans="1:12" s="105" customFormat="1" ht="12.75">
      <c r="A35" s="140" t="s">
        <v>91</v>
      </c>
      <c r="B35" s="141" t="s">
        <v>84</v>
      </c>
      <c r="C35" s="142">
        <f t="shared" si="16"/>
        <v>200000</v>
      </c>
      <c r="D35" s="143">
        <f>D36</f>
        <v>100000</v>
      </c>
      <c r="E35" s="143">
        <f aca="true" t="shared" si="18" ref="E35:K36">E36</f>
        <v>0</v>
      </c>
      <c r="F35" s="143">
        <f t="shared" si="18"/>
        <v>0</v>
      </c>
      <c r="G35" s="143">
        <f t="shared" si="18"/>
        <v>0</v>
      </c>
      <c r="H35" s="143">
        <f t="shared" si="18"/>
        <v>20000</v>
      </c>
      <c r="I35" s="143">
        <f t="shared" si="18"/>
        <v>80000</v>
      </c>
      <c r="J35" s="143">
        <f t="shared" si="18"/>
        <v>0</v>
      </c>
      <c r="K35" s="143">
        <f t="shared" si="18"/>
        <v>0</v>
      </c>
      <c r="L35" s="104"/>
    </row>
    <row r="36" spans="1:12" s="105" customFormat="1" ht="12.75">
      <c r="A36" s="144">
        <v>3</v>
      </c>
      <c r="B36" s="145" t="s">
        <v>18</v>
      </c>
      <c r="C36" s="146">
        <f t="shared" si="16"/>
        <v>200000</v>
      </c>
      <c r="D36" s="147">
        <f>D37</f>
        <v>100000</v>
      </c>
      <c r="E36" s="147">
        <f t="shared" si="18"/>
        <v>0</v>
      </c>
      <c r="F36" s="147">
        <f t="shared" si="18"/>
        <v>0</v>
      </c>
      <c r="G36" s="147">
        <f t="shared" si="18"/>
        <v>0</v>
      </c>
      <c r="H36" s="147">
        <f t="shared" si="18"/>
        <v>20000</v>
      </c>
      <c r="I36" s="147">
        <f t="shared" si="18"/>
        <v>80000</v>
      </c>
      <c r="J36" s="147">
        <f t="shared" si="18"/>
        <v>0</v>
      </c>
      <c r="K36" s="147">
        <f t="shared" si="18"/>
        <v>0</v>
      </c>
      <c r="L36" s="104"/>
    </row>
    <row r="37" spans="1:12" s="105" customFormat="1" ht="12.75">
      <c r="A37" s="144">
        <v>32</v>
      </c>
      <c r="B37" s="145" t="s">
        <v>23</v>
      </c>
      <c r="C37" s="146">
        <f aca="true" t="shared" si="19" ref="C37:C43">SUM(D37:K37)</f>
        <v>200000</v>
      </c>
      <c r="D37" s="147">
        <v>100000</v>
      </c>
      <c r="E37" s="147"/>
      <c r="F37" s="147"/>
      <c r="G37" s="147"/>
      <c r="H37" s="147">
        <v>20000</v>
      </c>
      <c r="I37" s="147">
        <v>80000</v>
      </c>
      <c r="J37" s="147"/>
      <c r="K37" s="147"/>
      <c r="L37" s="104"/>
    </row>
    <row r="38" spans="1:12" s="105" customFormat="1" ht="12.75">
      <c r="A38" s="140" t="s">
        <v>92</v>
      </c>
      <c r="B38" s="141" t="s">
        <v>96</v>
      </c>
      <c r="C38" s="142">
        <f t="shared" si="19"/>
        <v>50000</v>
      </c>
      <c r="D38" s="143">
        <f>D39</f>
        <v>50000</v>
      </c>
      <c r="E38" s="143">
        <f aca="true" t="shared" si="20" ref="E38:K39">E39</f>
        <v>0</v>
      </c>
      <c r="F38" s="143">
        <f t="shared" si="20"/>
        <v>0</v>
      </c>
      <c r="G38" s="143">
        <f t="shared" si="20"/>
        <v>0</v>
      </c>
      <c r="H38" s="143">
        <f t="shared" si="20"/>
        <v>0</v>
      </c>
      <c r="I38" s="143">
        <f t="shared" si="20"/>
        <v>0</v>
      </c>
      <c r="J38" s="143">
        <f>J39</f>
        <v>0</v>
      </c>
      <c r="K38" s="143">
        <f t="shared" si="20"/>
        <v>0</v>
      </c>
      <c r="L38" s="104"/>
    </row>
    <row r="39" spans="1:12" s="105" customFormat="1" ht="12.75">
      <c r="A39" s="144">
        <v>3</v>
      </c>
      <c r="B39" s="145" t="s">
        <v>18</v>
      </c>
      <c r="C39" s="146">
        <f t="shared" si="19"/>
        <v>50000</v>
      </c>
      <c r="D39" s="147">
        <f>D40</f>
        <v>50000</v>
      </c>
      <c r="E39" s="147">
        <f t="shared" si="20"/>
        <v>0</v>
      </c>
      <c r="F39" s="147">
        <f t="shared" si="20"/>
        <v>0</v>
      </c>
      <c r="G39" s="147">
        <v>0</v>
      </c>
      <c r="H39" s="147">
        <f t="shared" si="20"/>
        <v>0</v>
      </c>
      <c r="I39" s="147">
        <f t="shared" si="20"/>
        <v>0</v>
      </c>
      <c r="J39" s="147">
        <v>0</v>
      </c>
      <c r="K39" s="147">
        <f t="shared" si="20"/>
        <v>0</v>
      </c>
      <c r="L39" s="104"/>
    </row>
    <row r="40" spans="1:12" s="105" customFormat="1" ht="12.75">
      <c r="A40" s="144">
        <v>32</v>
      </c>
      <c r="B40" s="145" t="s">
        <v>23</v>
      </c>
      <c r="C40" s="146">
        <f t="shared" si="19"/>
        <v>50000</v>
      </c>
      <c r="D40" s="147">
        <v>50000</v>
      </c>
      <c r="E40" s="147"/>
      <c r="F40" s="147"/>
      <c r="G40" s="147"/>
      <c r="H40" s="147"/>
      <c r="I40" s="147"/>
      <c r="J40" s="147"/>
      <c r="K40" s="147"/>
      <c r="L40" s="104"/>
    </row>
    <row r="41" spans="1:12" s="105" customFormat="1" ht="12.75">
      <c r="A41" s="140" t="s">
        <v>88</v>
      </c>
      <c r="B41" s="141" t="s">
        <v>89</v>
      </c>
      <c r="C41" s="142">
        <f t="shared" si="19"/>
        <v>0</v>
      </c>
      <c r="D41" s="143">
        <f>D42</f>
        <v>0</v>
      </c>
      <c r="E41" s="143">
        <f aca="true" t="shared" si="21" ref="E41:K42">E42</f>
        <v>0</v>
      </c>
      <c r="F41" s="143">
        <f t="shared" si="21"/>
        <v>0</v>
      </c>
      <c r="G41" s="143">
        <f t="shared" si="21"/>
        <v>0</v>
      </c>
      <c r="H41" s="143">
        <f t="shared" si="21"/>
        <v>0</v>
      </c>
      <c r="I41" s="143">
        <f t="shared" si="21"/>
        <v>0</v>
      </c>
      <c r="J41" s="143">
        <f>J42</f>
        <v>0</v>
      </c>
      <c r="K41" s="143">
        <f t="shared" si="21"/>
        <v>0</v>
      </c>
      <c r="L41" s="104"/>
    </row>
    <row r="42" spans="1:11" s="64" customFormat="1" ht="25.5">
      <c r="A42" s="144">
        <v>4</v>
      </c>
      <c r="B42" s="151" t="s">
        <v>30</v>
      </c>
      <c r="C42" s="146">
        <f t="shared" si="19"/>
        <v>0</v>
      </c>
      <c r="D42" s="147">
        <f>D43</f>
        <v>0</v>
      </c>
      <c r="E42" s="147">
        <f t="shared" si="21"/>
        <v>0</v>
      </c>
      <c r="F42" s="147">
        <f t="shared" si="21"/>
        <v>0</v>
      </c>
      <c r="G42" s="147">
        <f t="shared" si="21"/>
        <v>0</v>
      </c>
      <c r="H42" s="147">
        <f t="shared" si="21"/>
        <v>0</v>
      </c>
      <c r="I42" s="147">
        <f t="shared" si="21"/>
        <v>0</v>
      </c>
      <c r="J42" s="147">
        <f>J43</f>
        <v>0</v>
      </c>
      <c r="K42" s="147">
        <f t="shared" si="21"/>
        <v>0</v>
      </c>
    </row>
    <row r="43" spans="1:11" s="64" customFormat="1" ht="38.25">
      <c r="A43" s="148">
        <v>45</v>
      </c>
      <c r="B43" s="152" t="s">
        <v>66</v>
      </c>
      <c r="C43" s="149">
        <f t="shared" si="19"/>
        <v>0</v>
      </c>
      <c r="D43" s="150">
        <v>0</v>
      </c>
      <c r="E43" s="150"/>
      <c r="F43" s="150"/>
      <c r="G43" s="150"/>
      <c r="H43" s="150"/>
      <c r="I43" s="150"/>
      <c r="J43" s="150">
        <v>0</v>
      </c>
      <c r="K43" s="150"/>
    </row>
    <row r="44" spans="1:11" s="64" customFormat="1" ht="12.75">
      <c r="A44" s="153"/>
      <c r="B44" s="154"/>
      <c r="C44" s="155"/>
      <c r="D44" s="156"/>
      <c r="E44" s="156"/>
      <c r="F44" s="156"/>
      <c r="G44" s="156"/>
      <c r="H44" s="156"/>
      <c r="I44" s="156"/>
      <c r="J44" s="156"/>
      <c r="K44" s="156"/>
    </row>
    <row r="45" spans="1:11" s="64" customFormat="1" ht="12.75">
      <c r="A45" s="153"/>
      <c r="B45" s="154"/>
      <c r="C45" s="155"/>
      <c r="D45" s="156"/>
      <c r="E45" s="156"/>
      <c r="F45" s="156"/>
      <c r="G45" s="156"/>
      <c r="H45" s="156"/>
      <c r="I45" s="156"/>
      <c r="J45" s="156"/>
      <c r="K45" s="156"/>
    </row>
    <row r="46" spans="1:11" s="64" customFormat="1" ht="12.75">
      <c r="A46" s="153"/>
      <c r="B46" s="154"/>
      <c r="C46" s="155"/>
      <c r="D46" s="156"/>
      <c r="E46" s="156"/>
      <c r="F46" s="156"/>
      <c r="G46" s="156"/>
      <c r="H46" s="156"/>
      <c r="I46" s="156"/>
      <c r="J46" s="156"/>
      <c r="K46" s="156"/>
    </row>
    <row r="47" spans="1:11" s="64" customFormat="1" ht="12.75">
      <c r="A47" s="153"/>
      <c r="B47" s="154"/>
      <c r="C47" s="155"/>
      <c r="D47" s="156"/>
      <c r="E47" s="156"/>
      <c r="F47" s="156"/>
      <c r="G47" s="156"/>
      <c r="H47" s="156"/>
      <c r="I47" s="156"/>
      <c r="J47" s="156"/>
      <c r="K47" s="156"/>
    </row>
    <row r="48" spans="1:11" s="64" customFormat="1" ht="12.75">
      <c r="A48" s="153"/>
      <c r="B48" s="154"/>
      <c r="C48" s="155"/>
      <c r="D48" s="156"/>
      <c r="E48" s="156"/>
      <c r="F48" s="156"/>
      <c r="G48" s="156"/>
      <c r="H48" s="156"/>
      <c r="I48" s="156"/>
      <c r="J48" s="156"/>
      <c r="K48" s="156"/>
    </row>
    <row r="49" spans="1:11" s="64" customFormat="1" ht="12.75">
      <c r="A49" s="153"/>
      <c r="B49" s="154"/>
      <c r="C49" s="155"/>
      <c r="D49" s="156"/>
      <c r="E49" s="156"/>
      <c r="F49" s="156"/>
      <c r="G49" s="156"/>
      <c r="H49" s="156"/>
      <c r="I49" s="156"/>
      <c r="J49" s="156"/>
      <c r="K49" s="156"/>
    </row>
    <row r="50" spans="1:11" s="64" customFormat="1" ht="12.75">
      <c r="A50" s="153"/>
      <c r="B50" s="154"/>
      <c r="C50" s="155"/>
      <c r="D50" s="156"/>
      <c r="E50" s="156"/>
      <c r="F50" s="156"/>
      <c r="G50" s="156"/>
      <c r="H50" s="156"/>
      <c r="I50" s="156"/>
      <c r="J50" s="156"/>
      <c r="K50" s="156"/>
    </row>
    <row r="51" spans="1:11" s="64" customFormat="1" ht="12.75">
      <c r="A51" s="153"/>
      <c r="B51" s="154"/>
      <c r="C51" s="155"/>
      <c r="D51" s="156"/>
      <c r="E51" s="156"/>
      <c r="F51" s="156"/>
      <c r="G51" s="156"/>
      <c r="H51" s="156"/>
      <c r="I51" s="156"/>
      <c r="J51" s="156"/>
      <c r="K51" s="156"/>
    </row>
    <row r="52" spans="1:11" s="64" customFormat="1" ht="12.75">
      <c r="A52" s="153"/>
      <c r="B52" s="154"/>
      <c r="C52" s="155"/>
      <c r="D52" s="156"/>
      <c r="E52" s="156"/>
      <c r="F52" s="156"/>
      <c r="G52" s="156"/>
      <c r="H52" s="156"/>
      <c r="I52" s="156"/>
      <c r="J52" s="156"/>
      <c r="K52" s="156"/>
    </row>
    <row r="53" s="64" customFormat="1" ht="12.75"/>
    <row r="54" spans="1:11" s="64" customFormat="1" ht="48">
      <c r="A54" s="117" t="s">
        <v>16</v>
      </c>
      <c r="B54" s="117" t="s">
        <v>17</v>
      </c>
      <c r="C54" s="117" t="s">
        <v>128</v>
      </c>
      <c r="D54" s="117" t="s">
        <v>8</v>
      </c>
      <c r="E54" s="118" t="s">
        <v>125</v>
      </c>
      <c r="F54" s="118" t="s">
        <v>71</v>
      </c>
      <c r="G54" s="118" t="s">
        <v>72</v>
      </c>
      <c r="H54" s="118" t="s">
        <v>73</v>
      </c>
      <c r="I54" s="118" t="s">
        <v>74</v>
      </c>
      <c r="J54" s="118" t="s">
        <v>75</v>
      </c>
      <c r="K54" s="118" t="s">
        <v>126</v>
      </c>
    </row>
    <row r="55" spans="1:11" s="64" customFormat="1" ht="14.25" customHeight="1">
      <c r="A55" s="119"/>
      <c r="B55" s="120"/>
      <c r="C55" s="121"/>
      <c r="D55" s="121"/>
      <c r="E55" s="121"/>
      <c r="F55" s="121"/>
      <c r="G55" s="121"/>
      <c r="H55" s="121"/>
      <c r="I55" s="121"/>
      <c r="J55" s="121"/>
      <c r="K55" s="122"/>
    </row>
    <row r="56" spans="1:11" s="64" customFormat="1" ht="12.75">
      <c r="A56" s="123"/>
      <c r="B56" s="124" t="s">
        <v>77</v>
      </c>
      <c r="C56" s="125">
        <f>C57+C66</f>
        <v>4380000</v>
      </c>
      <c r="D56" s="125">
        <f>D57+D66</f>
        <v>4040000</v>
      </c>
      <c r="E56" s="125">
        <f aca="true" t="shared" si="22" ref="E56:K56">E57+E66</f>
        <v>120000</v>
      </c>
      <c r="F56" s="125">
        <f t="shared" si="22"/>
        <v>20000</v>
      </c>
      <c r="G56" s="125">
        <f t="shared" si="22"/>
        <v>100000</v>
      </c>
      <c r="H56" s="125">
        <f t="shared" si="22"/>
        <v>20000</v>
      </c>
      <c r="I56" s="125">
        <f t="shared" si="22"/>
        <v>80000</v>
      </c>
      <c r="J56" s="125">
        <f t="shared" si="22"/>
        <v>0</v>
      </c>
      <c r="K56" s="125">
        <f t="shared" si="22"/>
        <v>0</v>
      </c>
    </row>
    <row r="57" spans="1:11" s="64" customFormat="1" ht="15.75" customHeight="1">
      <c r="A57" s="126" t="s">
        <v>76</v>
      </c>
      <c r="B57" s="127" t="s">
        <v>40</v>
      </c>
      <c r="C57" s="128">
        <f>C58+C62+C64</f>
        <v>3500000</v>
      </c>
      <c r="D57" s="128">
        <f>D58+D62+D64</f>
        <v>3500000</v>
      </c>
      <c r="E57" s="128">
        <f aca="true" t="shared" si="23" ref="E57:K57">E58+E62+E64</f>
        <v>0</v>
      </c>
      <c r="F57" s="128">
        <f t="shared" si="23"/>
        <v>0</v>
      </c>
      <c r="G57" s="128">
        <f t="shared" si="23"/>
        <v>0</v>
      </c>
      <c r="H57" s="128">
        <f t="shared" si="23"/>
        <v>0</v>
      </c>
      <c r="I57" s="128">
        <f t="shared" si="23"/>
        <v>0</v>
      </c>
      <c r="J57" s="128">
        <f t="shared" si="23"/>
        <v>0</v>
      </c>
      <c r="K57" s="128">
        <f t="shared" si="23"/>
        <v>0</v>
      </c>
    </row>
    <row r="58" spans="1:11" s="64" customFormat="1" ht="12.75">
      <c r="A58" s="123">
        <v>3</v>
      </c>
      <c r="B58" s="131" t="s">
        <v>18</v>
      </c>
      <c r="C58" s="132">
        <f aca="true" t="shared" si="24" ref="C58:C64">SUM(D58:K58)</f>
        <v>3490000</v>
      </c>
      <c r="D58" s="133">
        <f aca="true" t="shared" si="25" ref="D58:K58">SUM(D59:D61)</f>
        <v>3490000</v>
      </c>
      <c r="E58" s="133">
        <f t="shared" si="25"/>
        <v>0</v>
      </c>
      <c r="F58" s="133">
        <f t="shared" si="25"/>
        <v>0</v>
      </c>
      <c r="G58" s="133">
        <f t="shared" si="25"/>
        <v>0</v>
      </c>
      <c r="H58" s="133">
        <f t="shared" si="25"/>
        <v>0</v>
      </c>
      <c r="I58" s="133">
        <f t="shared" si="25"/>
        <v>0</v>
      </c>
      <c r="J58" s="133">
        <f t="shared" si="25"/>
        <v>0</v>
      </c>
      <c r="K58" s="133">
        <f t="shared" si="25"/>
        <v>0</v>
      </c>
    </row>
    <row r="59" spans="1:11" s="64" customFormat="1" ht="12.75">
      <c r="A59" s="123">
        <v>31</v>
      </c>
      <c r="B59" s="131" t="s">
        <v>19</v>
      </c>
      <c r="C59" s="132">
        <f t="shared" si="24"/>
        <v>2900000</v>
      </c>
      <c r="D59" s="133">
        <v>2900000</v>
      </c>
      <c r="E59" s="133"/>
      <c r="F59" s="133"/>
      <c r="G59" s="133"/>
      <c r="H59" s="133"/>
      <c r="I59" s="133"/>
      <c r="J59" s="133"/>
      <c r="K59" s="133"/>
    </row>
    <row r="60" spans="1:11" s="64" customFormat="1" ht="12.75">
      <c r="A60" s="123">
        <v>32</v>
      </c>
      <c r="B60" s="131" t="s">
        <v>23</v>
      </c>
      <c r="C60" s="132">
        <f t="shared" si="24"/>
        <v>590000</v>
      </c>
      <c r="D60" s="133">
        <v>590000</v>
      </c>
      <c r="E60" s="133">
        <v>0</v>
      </c>
      <c r="F60" s="133">
        <v>0</v>
      </c>
      <c r="G60" s="133"/>
      <c r="H60" s="133"/>
      <c r="I60" s="133"/>
      <c r="J60" s="133"/>
      <c r="K60" s="133"/>
    </row>
    <row r="61" spans="1:11" s="64" customFormat="1" ht="12.75">
      <c r="A61" s="123">
        <v>34</v>
      </c>
      <c r="B61" s="131" t="s">
        <v>28</v>
      </c>
      <c r="C61" s="132">
        <f t="shared" si="24"/>
        <v>0</v>
      </c>
      <c r="D61" s="133">
        <v>0</v>
      </c>
      <c r="E61" s="133"/>
      <c r="F61" s="133"/>
      <c r="G61" s="133"/>
      <c r="H61" s="133"/>
      <c r="I61" s="133"/>
      <c r="J61" s="133"/>
      <c r="K61" s="133"/>
    </row>
    <row r="62" spans="1:11" s="64" customFormat="1" ht="25.5">
      <c r="A62" s="123">
        <v>4</v>
      </c>
      <c r="B62" s="131" t="s">
        <v>30</v>
      </c>
      <c r="C62" s="132">
        <f t="shared" si="24"/>
        <v>10000</v>
      </c>
      <c r="D62" s="133">
        <f aca="true" t="shared" si="26" ref="D62:K62">SUM(D63:D63)</f>
        <v>10000</v>
      </c>
      <c r="E62" s="133">
        <f t="shared" si="26"/>
        <v>0</v>
      </c>
      <c r="F62" s="133">
        <f t="shared" si="26"/>
        <v>0</v>
      </c>
      <c r="G62" s="133">
        <f t="shared" si="26"/>
        <v>0</v>
      </c>
      <c r="H62" s="133">
        <f t="shared" si="26"/>
        <v>0</v>
      </c>
      <c r="I62" s="133">
        <f t="shared" si="26"/>
        <v>0</v>
      </c>
      <c r="J62" s="133">
        <f t="shared" si="26"/>
        <v>0</v>
      </c>
      <c r="K62" s="133">
        <f t="shared" si="26"/>
        <v>0</v>
      </c>
    </row>
    <row r="63" spans="1:11" s="64" customFormat="1" ht="38.25">
      <c r="A63" s="123">
        <v>42</v>
      </c>
      <c r="B63" s="131" t="s">
        <v>31</v>
      </c>
      <c r="C63" s="132">
        <f t="shared" si="24"/>
        <v>10000</v>
      </c>
      <c r="D63" s="133">
        <v>10000</v>
      </c>
      <c r="E63" s="133"/>
      <c r="F63" s="133"/>
      <c r="G63" s="133"/>
      <c r="H63" s="133"/>
      <c r="I63" s="133"/>
      <c r="J63" s="133"/>
      <c r="K63" s="133"/>
    </row>
    <row r="64" spans="1:11" s="64" customFormat="1" ht="25.5">
      <c r="A64" s="123">
        <v>5</v>
      </c>
      <c r="B64" s="134" t="s">
        <v>62</v>
      </c>
      <c r="C64" s="132">
        <f t="shared" si="24"/>
        <v>0</v>
      </c>
      <c r="D64" s="133">
        <f aca="true" t="shared" si="27" ref="D64:K64">SUM(D65)</f>
        <v>0</v>
      </c>
      <c r="E64" s="133">
        <f t="shared" si="27"/>
        <v>0</v>
      </c>
      <c r="F64" s="133">
        <f t="shared" si="27"/>
        <v>0</v>
      </c>
      <c r="G64" s="133">
        <f t="shared" si="27"/>
        <v>0</v>
      </c>
      <c r="H64" s="133">
        <f t="shared" si="27"/>
        <v>0</v>
      </c>
      <c r="I64" s="133">
        <f t="shared" si="27"/>
        <v>0</v>
      </c>
      <c r="J64" s="133">
        <f t="shared" si="27"/>
        <v>0</v>
      </c>
      <c r="K64" s="133">
        <f t="shared" si="27"/>
        <v>0</v>
      </c>
    </row>
    <row r="65" spans="1:11" s="64" customFormat="1" ht="38.25">
      <c r="A65" s="123">
        <v>54</v>
      </c>
      <c r="B65" s="134" t="s">
        <v>63</v>
      </c>
      <c r="C65" s="132">
        <f aca="true" t="shared" si="28" ref="C65:C73">SUM(D65:K65)</f>
        <v>0</v>
      </c>
      <c r="D65" s="133">
        <v>0</v>
      </c>
      <c r="E65" s="133"/>
      <c r="F65" s="133"/>
      <c r="G65" s="133"/>
      <c r="H65" s="133"/>
      <c r="I65" s="133"/>
      <c r="J65" s="133"/>
      <c r="K65" s="133"/>
    </row>
    <row r="66" spans="1:11" s="64" customFormat="1" ht="25.5">
      <c r="A66" s="135">
        <v>152002</v>
      </c>
      <c r="B66" s="136" t="s">
        <v>95</v>
      </c>
      <c r="C66" s="132">
        <f t="shared" si="28"/>
        <v>880000</v>
      </c>
      <c r="D66" s="132">
        <f aca="true" t="shared" si="29" ref="D66:K66">SUM(D67+D72+D77+D80+D85+D88+D91+D94)</f>
        <v>540000</v>
      </c>
      <c r="E66" s="132">
        <f t="shared" si="29"/>
        <v>120000</v>
      </c>
      <c r="F66" s="132">
        <f t="shared" si="29"/>
        <v>20000</v>
      </c>
      <c r="G66" s="132">
        <f t="shared" si="29"/>
        <v>100000</v>
      </c>
      <c r="H66" s="132">
        <f t="shared" si="29"/>
        <v>20000</v>
      </c>
      <c r="I66" s="132">
        <f t="shared" si="29"/>
        <v>80000</v>
      </c>
      <c r="J66" s="132">
        <f t="shared" si="29"/>
        <v>0</v>
      </c>
      <c r="K66" s="132">
        <f t="shared" si="29"/>
        <v>0</v>
      </c>
    </row>
    <row r="67" spans="1:11" s="64" customFormat="1" ht="25.5">
      <c r="A67" s="139">
        <v>15200201</v>
      </c>
      <c r="B67" s="127" t="s">
        <v>94</v>
      </c>
      <c r="C67" s="128">
        <f t="shared" si="28"/>
        <v>100000</v>
      </c>
      <c r="D67" s="128">
        <f>D68+D70</f>
        <v>100000</v>
      </c>
      <c r="E67" s="128">
        <f aca="true" t="shared" si="30" ref="E67:K67">E68+E70</f>
        <v>0</v>
      </c>
      <c r="F67" s="128">
        <f t="shared" si="30"/>
        <v>0</v>
      </c>
      <c r="G67" s="128">
        <f t="shared" si="30"/>
        <v>0</v>
      </c>
      <c r="H67" s="128">
        <f t="shared" si="30"/>
        <v>0</v>
      </c>
      <c r="I67" s="128">
        <f t="shared" si="30"/>
        <v>0</v>
      </c>
      <c r="J67" s="128">
        <f t="shared" si="30"/>
        <v>0</v>
      </c>
      <c r="K67" s="128">
        <f t="shared" si="30"/>
        <v>0</v>
      </c>
    </row>
    <row r="68" spans="1:11" s="64" customFormat="1" ht="12.75">
      <c r="A68" s="123">
        <v>3</v>
      </c>
      <c r="B68" s="131" t="s">
        <v>18</v>
      </c>
      <c r="C68" s="132">
        <f t="shared" si="28"/>
        <v>90000</v>
      </c>
      <c r="D68" s="133">
        <f aca="true" t="shared" si="31" ref="D68:K68">SUM(D69)</f>
        <v>90000</v>
      </c>
      <c r="E68" s="133">
        <f t="shared" si="31"/>
        <v>0</v>
      </c>
      <c r="F68" s="133">
        <f t="shared" si="31"/>
        <v>0</v>
      </c>
      <c r="G68" s="133">
        <f t="shared" si="31"/>
        <v>0</v>
      </c>
      <c r="H68" s="133">
        <f t="shared" si="31"/>
        <v>0</v>
      </c>
      <c r="I68" s="133">
        <f t="shared" si="31"/>
        <v>0</v>
      </c>
      <c r="J68" s="133">
        <f t="shared" si="31"/>
        <v>0</v>
      </c>
      <c r="K68" s="133">
        <f t="shared" si="31"/>
        <v>0</v>
      </c>
    </row>
    <row r="69" spans="1:11" s="64" customFormat="1" ht="12.75">
      <c r="A69" s="123">
        <v>32</v>
      </c>
      <c r="B69" s="131" t="s">
        <v>23</v>
      </c>
      <c r="C69" s="132">
        <f t="shared" si="28"/>
        <v>90000</v>
      </c>
      <c r="D69" s="133">
        <v>90000</v>
      </c>
      <c r="E69" s="133"/>
      <c r="F69" s="133"/>
      <c r="G69" s="133"/>
      <c r="H69" s="133">
        <v>0</v>
      </c>
      <c r="I69" s="133"/>
      <c r="J69" s="133"/>
      <c r="K69" s="133"/>
    </row>
    <row r="70" spans="1:11" s="64" customFormat="1" ht="25.5">
      <c r="A70" s="123">
        <v>4</v>
      </c>
      <c r="B70" s="136" t="s">
        <v>30</v>
      </c>
      <c r="C70" s="132">
        <f t="shared" si="28"/>
        <v>10000</v>
      </c>
      <c r="D70" s="133">
        <f>D71</f>
        <v>10000</v>
      </c>
      <c r="E70" s="133">
        <f aca="true" t="shared" si="32" ref="E70:K70">SUM(E71)</f>
        <v>0</v>
      </c>
      <c r="F70" s="133">
        <f t="shared" si="32"/>
        <v>0</v>
      </c>
      <c r="G70" s="133">
        <f t="shared" si="32"/>
        <v>0</v>
      </c>
      <c r="H70" s="133">
        <f t="shared" si="32"/>
        <v>0</v>
      </c>
      <c r="I70" s="133">
        <f t="shared" si="32"/>
        <v>0</v>
      </c>
      <c r="J70" s="133">
        <f t="shared" si="32"/>
        <v>0</v>
      </c>
      <c r="K70" s="133">
        <f t="shared" si="32"/>
        <v>0</v>
      </c>
    </row>
    <row r="71" spans="1:11" s="64" customFormat="1" ht="38.25">
      <c r="A71" s="123">
        <v>42</v>
      </c>
      <c r="B71" s="136" t="s">
        <v>31</v>
      </c>
      <c r="C71" s="132">
        <f t="shared" si="28"/>
        <v>10000</v>
      </c>
      <c r="D71" s="133">
        <v>10000</v>
      </c>
      <c r="E71" s="133"/>
      <c r="F71" s="133"/>
      <c r="G71" s="133"/>
      <c r="H71" s="133"/>
      <c r="I71" s="133"/>
      <c r="J71" s="133"/>
      <c r="K71" s="133"/>
    </row>
    <row r="72" spans="1:11" s="64" customFormat="1" ht="25.5">
      <c r="A72" s="140" t="s">
        <v>78</v>
      </c>
      <c r="B72" s="141" t="s">
        <v>97</v>
      </c>
      <c r="C72" s="142">
        <f t="shared" si="28"/>
        <v>40000</v>
      </c>
      <c r="D72" s="143">
        <f>D73+D75</f>
        <v>40000</v>
      </c>
      <c r="E72" s="143">
        <f aca="true" t="shared" si="33" ref="E72:K72">SUM(E75)</f>
        <v>0</v>
      </c>
      <c r="F72" s="143">
        <f t="shared" si="33"/>
        <v>0</v>
      </c>
      <c r="G72" s="143">
        <f t="shared" si="33"/>
        <v>0</v>
      </c>
      <c r="H72" s="143">
        <f t="shared" si="33"/>
        <v>0</v>
      </c>
      <c r="I72" s="143">
        <f t="shared" si="33"/>
        <v>0</v>
      </c>
      <c r="J72" s="143">
        <f t="shared" si="33"/>
        <v>0</v>
      </c>
      <c r="K72" s="143">
        <f t="shared" si="33"/>
        <v>0</v>
      </c>
    </row>
    <row r="73" spans="1:11" s="64" customFormat="1" ht="12.75">
      <c r="A73" s="220">
        <v>3</v>
      </c>
      <c r="B73" s="145" t="s">
        <v>18</v>
      </c>
      <c r="C73" s="221">
        <f t="shared" si="28"/>
        <v>40000</v>
      </c>
      <c r="D73" s="222">
        <f aca="true" t="shared" si="34" ref="D73:K73">D74</f>
        <v>40000</v>
      </c>
      <c r="E73" s="222">
        <f t="shared" si="34"/>
        <v>0</v>
      </c>
      <c r="F73" s="222">
        <f t="shared" si="34"/>
        <v>0</v>
      </c>
      <c r="G73" s="222">
        <f t="shared" si="34"/>
        <v>0</v>
      </c>
      <c r="H73" s="222">
        <f t="shared" si="34"/>
        <v>0</v>
      </c>
      <c r="I73" s="222">
        <f t="shared" si="34"/>
        <v>0</v>
      </c>
      <c r="J73" s="222">
        <f t="shared" si="34"/>
        <v>0</v>
      </c>
      <c r="K73" s="222">
        <f t="shared" si="34"/>
        <v>0</v>
      </c>
    </row>
    <row r="74" spans="1:11" s="64" customFormat="1" ht="12.75">
      <c r="A74" s="220">
        <v>32</v>
      </c>
      <c r="B74" s="145" t="s">
        <v>23</v>
      </c>
      <c r="C74" s="221">
        <f aca="true" t="shared" si="35" ref="C74:C79">SUM(D74:K74)</f>
        <v>40000</v>
      </c>
      <c r="D74" s="222">
        <v>40000</v>
      </c>
      <c r="E74" s="222"/>
      <c r="F74" s="222"/>
      <c r="G74" s="222"/>
      <c r="H74" s="222"/>
      <c r="I74" s="222"/>
      <c r="J74" s="222"/>
      <c r="K74" s="222"/>
    </row>
    <row r="75" spans="1:11" s="64" customFormat="1" ht="25.5">
      <c r="A75" s="144">
        <v>4</v>
      </c>
      <c r="B75" s="151" t="s">
        <v>30</v>
      </c>
      <c r="C75" s="146">
        <f t="shared" si="35"/>
        <v>0</v>
      </c>
      <c r="D75" s="147">
        <f>SUM(D76)</f>
        <v>0</v>
      </c>
      <c r="E75" s="147">
        <f aca="true" t="shared" si="36" ref="E75:K75">SUM(E76)</f>
        <v>0</v>
      </c>
      <c r="F75" s="147">
        <f t="shared" si="36"/>
        <v>0</v>
      </c>
      <c r="G75" s="147">
        <f t="shared" si="36"/>
        <v>0</v>
      </c>
      <c r="H75" s="147">
        <f t="shared" si="36"/>
        <v>0</v>
      </c>
      <c r="I75" s="147">
        <f t="shared" si="36"/>
        <v>0</v>
      </c>
      <c r="J75" s="147">
        <f>SUM(J76)</f>
        <v>0</v>
      </c>
      <c r="K75" s="147">
        <f t="shared" si="36"/>
        <v>0</v>
      </c>
    </row>
    <row r="76" spans="1:11" ht="38.25">
      <c r="A76" s="144">
        <v>45</v>
      </c>
      <c r="B76" s="151" t="s">
        <v>66</v>
      </c>
      <c r="C76" s="146">
        <f t="shared" si="35"/>
        <v>0</v>
      </c>
      <c r="D76" s="147">
        <v>0</v>
      </c>
      <c r="E76" s="147"/>
      <c r="F76" s="147"/>
      <c r="G76" s="147">
        <v>0</v>
      </c>
      <c r="H76" s="147"/>
      <c r="I76" s="147"/>
      <c r="J76" s="147"/>
      <c r="K76" s="147"/>
    </row>
    <row r="77" spans="1:11" ht="25.5">
      <c r="A77" s="247" t="s">
        <v>114</v>
      </c>
      <c r="B77" s="248" t="s">
        <v>113</v>
      </c>
      <c r="C77" s="142">
        <f t="shared" si="35"/>
        <v>20000</v>
      </c>
      <c r="D77" s="143">
        <f>SUM(D78)</f>
        <v>20000</v>
      </c>
      <c r="E77" s="143">
        <f aca="true" t="shared" si="37" ref="E77:K78">SUM(E78)</f>
        <v>0</v>
      </c>
      <c r="F77" s="143">
        <f t="shared" si="37"/>
        <v>0</v>
      </c>
      <c r="G77" s="143">
        <f t="shared" si="37"/>
        <v>0</v>
      </c>
      <c r="H77" s="143">
        <f t="shared" si="37"/>
        <v>0</v>
      </c>
      <c r="I77" s="143">
        <f t="shared" si="37"/>
        <v>0</v>
      </c>
      <c r="J77" s="143">
        <f t="shared" si="37"/>
        <v>0</v>
      </c>
      <c r="K77" s="143">
        <f t="shared" si="37"/>
        <v>0</v>
      </c>
    </row>
    <row r="78" spans="1:11" ht="12.75">
      <c r="A78" s="144">
        <v>3</v>
      </c>
      <c r="B78" s="151" t="s">
        <v>18</v>
      </c>
      <c r="C78" s="146">
        <f t="shared" si="35"/>
        <v>20000</v>
      </c>
      <c r="D78" s="147">
        <f>SUM(D79)</f>
        <v>20000</v>
      </c>
      <c r="E78" s="147">
        <f t="shared" si="37"/>
        <v>0</v>
      </c>
      <c r="F78" s="147">
        <f t="shared" si="37"/>
        <v>0</v>
      </c>
      <c r="G78" s="147">
        <f t="shared" si="37"/>
        <v>0</v>
      </c>
      <c r="H78" s="147">
        <f t="shared" si="37"/>
        <v>0</v>
      </c>
      <c r="I78" s="147">
        <f t="shared" si="37"/>
        <v>0</v>
      </c>
      <c r="J78" s="147">
        <f>SUM(J79)</f>
        <v>0</v>
      </c>
      <c r="K78" s="147">
        <f t="shared" si="37"/>
        <v>0</v>
      </c>
    </row>
    <row r="79" spans="1:11" ht="12.75">
      <c r="A79" s="144">
        <v>32</v>
      </c>
      <c r="B79" s="151" t="s">
        <v>23</v>
      </c>
      <c r="C79" s="146">
        <f t="shared" si="35"/>
        <v>20000</v>
      </c>
      <c r="D79" s="147">
        <v>20000</v>
      </c>
      <c r="E79" s="147"/>
      <c r="F79" s="147"/>
      <c r="G79" s="147">
        <v>0</v>
      </c>
      <c r="H79" s="147"/>
      <c r="I79" s="147"/>
      <c r="J79" s="147"/>
      <c r="K79" s="147"/>
    </row>
    <row r="80" spans="1:11" ht="12.75">
      <c r="A80" s="140" t="s">
        <v>93</v>
      </c>
      <c r="B80" s="141" t="s">
        <v>87</v>
      </c>
      <c r="C80" s="142">
        <f aca="true" t="shared" si="38" ref="C80:C89">SUM(D80:K80)</f>
        <v>30000</v>
      </c>
      <c r="D80" s="143">
        <f>D81+D83</f>
        <v>30000</v>
      </c>
      <c r="E80" s="143"/>
      <c r="F80" s="143"/>
      <c r="G80" s="143"/>
      <c r="H80" s="143"/>
      <c r="I80" s="143"/>
      <c r="J80" s="143"/>
      <c r="K80" s="143"/>
    </row>
    <row r="81" spans="1:11" ht="12.75">
      <c r="A81" s="144">
        <v>3</v>
      </c>
      <c r="B81" s="151" t="s">
        <v>18</v>
      </c>
      <c r="C81" s="221">
        <f t="shared" si="38"/>
        <v>10000</v>
      </c>
      <c r="D81" s="147">
        <f>D82</f>
        <v>10000</v>
      </c>
      <c r="E81" s="147"/>
      <c r="F81" s="147"/>
      <c r="G81" s="147"/>
      <c r="H81" s="147"/>
      <c r="I81" s="147"/>
      <c r="J81" s="147"/>
      <c r="K81" s="147"/>
    </row>
    <row r="82" spans="1:11" ht="12.75">
      <c r="A82" s="144">
        <v>32</v>
      </c>
      <c r="B82" s="151" t="s">
        <v>23</v>
      </c>
      <c r="C82" s="221">
        <f t="shared" si="38"/>
        <v>10000</v>
      </c>
      <c r="D82" s="147">
        <v>10000</v>
      </c>
      <c r="E82" s="147"/>
      <c r="F82" s="147"/>
      <c r="G82" s="147"/>
      <c r="H82" s="147"/>
      <c r="I82" s="147"/>
      <c r="J82" s="147"/>
      <c r="K82" s="147"/>
    </row>
    <row r="83" spans="1:11" ht="25.5">
      <c r="A83" s="220">
        <v>4</v>
      </c>
      <c r="B83" s="145" t="s">
        <v>30</v>
      </c>
      <c r="C83" s="221">
        <f t="shared" si="38"/>
        <v>20000</v>
      </c>
      <c r="D83" s="222">
        <f>D84</f>
        <v>20000</v>
      </c>
      <c r="E83" s="222"/>
      <c r="F83" s="222"/>
      <c r="G83" s="222"/>
      <c r="H83" s="222"/>
      <c r="I83" s="222"/>
      <c r="J83" s="222"/>
      <c r="K83" s="222"/>
    </row>
    <row r="84" spans="1:11" ht="38.25">
      <c r="A84" s="220">
        <v>42</v>
      </c>
      <c r="B84" s="145" t="s">
        <v>31</v>
      </c>
      <c r="C84" s="221">
        <f t="shared" si="38"/>
        <v>20000</v>
      </c>
      <c r="D84" s="222">
        <v>20000</v>
      </c>
      <c r="E84" s="222"/>
      <c r="F84" s="222"/>
      <c r="G84" s="222"/>
      <c r="H84" s="222"/>
      <c r="I84" s="222"/>
      <c r="J84" s="222"/>
      <c r="K84" s="222"/>
    </row>
    <row r="85" spans="1:11" ht="25.5">
      <c r="A85" s="140" t="s">
        <v>90</v>
      </c>
      <c r="B85" s="141" t="s">
        <v>83</v>
      </c>
      <c r="C85" s="142">
        <f t="shared" si="38"/>
        <v>440000</v>
      </c>
      <c r="D85" s="143">
        <f>D86</f>
        <v>200000</v>
      </c>
      <c r="E85" s="143">
        <f aca="true" t="shared" si="39" ref="E85:K86">E86</f>
        <v>120000</v>
      </c>
      <c r="F85" s="143">
        <f t="shared" si="39"/>
        <v>20000</v>
      </c>
      <c r="G85" s="143">
        <f t="shared" si="39"/>
        <v>100000</v>
      </c>
      <c r="H85" s="143">
        <f t="shared" si="39"/>
        <v>0</v>
      </c>
      <c r="I85" s="143">
        <f t="shared" si="39"/>
        <v>0</v>
      </c>
      <c r="J85" s="143">
        <f t="shared" si="39"/>
        <v>0</v>
      </c>
      <c r="K85" s="143">
        <f t="shared" si="39"/>
        <v>0</v>
      </c>
    </row>
    <row r="86" spans="1:11" ht="12.75">
      <c r="A86" s="144">
        <v>3</v>
      </c>
      <c r="B86" s="145" t="s">
        <v>18</v>
      </c>
      <c r="C86" s="146">
        <f t="shared" si="38"/>
        <v>440000</v>
      </c>
      <c r="D86" s="147">
        <f>D87</f>
        <v>200000</v>
      </c>
      <c r="E86" s="147">
        <f t="shared" si="39"/>
        <v>120000</v>
      </c>
      <c r="F86" s="147">
        <f t="shared" si="39"/>
        <v>20000</v>
      </c>
      <c r="G86" s="147">
        <f t="shared" si="39"/>
        <v>100000</v>
      </c>
      <c r="H86" s="147">
        <f>H87</f>
        <v>0</v>
      </c>
      <c r="I86" s="147">
        <f t="shared" si="39"/>
        <v>0</v>
      </c>
      <c r="J86" s="147">
        <f t="shared" si="39"/>
        <v>0</v>
      </c>
      <c r="K86" s="147">
        <f t="shared" si="39"/>
        <v>0</v>
      </c>
    </row>
    <row r="87" spans="1:11" ht="12.75">
      <c r="A87" s="144">
        <v>32</v>
      </c>
      <c r="B87" s="145" t="s">
        <v>23</v>
      </c>
      <c r="C87" s="146">
        <f t="shared" si="38"/>
        <v>440000</v>
      </c>
      <c r="D87" s="147">
        <v>200000</v>
      </c>
      <c r="E87" s="147">
        <v>120000</v>
      </c>
      <c r="F87" s="147">
        <v>20000</v>
      </c>
      <c r="G87" s="147">
        <v>100000</v>
      </c>
      <c r="H87" s="147">
        <v>0</v>
      </c>
      <c r="I87" s="147">
        <v>0</v>
      </c>
      <c r="J87" s="147">
        <v>0</v>
      </c>
      <c r="K87" s="147">
        <f>K88+K90+K92+K95</f>
        <v>0</v>
      </c>
    </row>
    <row r="88" spans="1:11" ht="12.75">
      <c r="A88" s="140" t="s">
        <v>91</v>
      </c>
      <c r="B88" s="141" t="s">
        <v>84</v>
      </c>
      <c r="C88" s="142">
        <f t="shared" si="38"/>
        <v>200000</v>
      </c>
      <c r="D88" s="143">
        <f>D89</f>
        <v>100000</v>
      </c>
      <c r="E88" s="143">
        <f aca="true" t="shared" si="40" ref="E88:K89">E89</f>
        <v>0</v>
      </c>
      <c r="F88" s="143">
        <f t="shared" si="40"/>
        <v>0</v>
      </c>
      <c r="G88" s="143">
        <f t="shared" si="40"/>
        <v>0</v>
      </c>
      <c r="H88" s="143">
        <f t="shared" si="40"/>
        <v>20000</v>
      </c>
      <c r="I88" s="143">
        <f t="shared" si="40"/>
        <v>80000</v>
      </c>
      <c r="J88" s="143">
        <f t="shared" si="40"/>
        <v>0</v>
      </c>
      <c r="K88" s="143">
        <f t="shared" si="40"/>
        <v>0</v>
      </c>
    </row>
    <row r="89" spans="1:11" ht="12.75">
      <c r="A89" s="144">
        <v>3</v>
      </c>
      <c r="B89" s="145" t="s">
        <v>18</v>
      </c>
      <c r="C89" s="146">
        <f t="shared" si="38"/>
        <v>200000</v>
      </c>
      <c r="D89" s="147">
        <f>D90</f>
        <v>100000</v>
      </c>
      <c r="E89" s="147">
        <f t="shared" si="40"/>
        <v>0</v>
      </c>
      <c r="F89" s="147">
        <f t="shared" si="40"/>
        <v>0</v>
      </c>
      <c r="G89" s="147">
        <f t="shared" si="40"/>
        <v>0</v>
      </c>
      <c r="H89" s="147">
        <f t="shared" si="40"/>
        <v>20000</v>
      </c>
      <c r="I89" s="147">
        <f t="shared" si="40"/>
        <v>80000</v>
      </c>
      <c r="J89" s="147">
        <f t="shared" si="40"/>
        <v>0</v>
      </c>
      <c r="K89" s="147">
        <f t="shared" si="40"/>
        <v>0</v>
      </c>
    </row>
    <row r="90" spans="1:11" ht="12.75">
      <c r="A90" s="144">
        <v>32</v>
      </c>
      <c r="B90" s="145" t="s">
        <v>23</v>
      </c>
      <c r="C90" s="146">
        <f aca="true" t="shared" si="41" ref="C90:C96">SUM(D90:K90)</f>
        <v>200000</v>
      </c>
      <c r="D90" s="147">
        <v>100000</v>
      </c>
      <c r="E90" s="147"/>
      <c r="F90" s="147"/>
      <c r="G90" s="147"/>
      <c r="H90" s="147">
        <v>20000</v>
      </c>
      <c r="I90" s="147">
        <v>80000</v>
      </c>
      <c r="J90" s="147"/>
      <c r="K90" s="147"/>
    </row>
    <row r="91" spans="1:11" ht="12.75">
      <c r="A91" s="140" t="s">
        <v>92</v>
      </c>
      <c r="B91" s="141" t="s">
        <v>96</v>
      </c>
      <c r="C91" s="142">
        <f t="shared" si="41"/>
        <v>50000</v>
      </c>
      <c r="D91" s="143">
        <f>D92</f>
        <v>50000</v>
      </c>
      <c r="E91" s="143">
        <f aca="true" t="shared" si="42" ref="E91:K92">E92</f>
        <v>0</v>
      </c>
      <c r="F91" s="143">
        <f t="shared" si="42"/>
        <v>0</v>
      </c>
      <c r="G91" s="143">
        <f t="shared" si="42"/>
        <v>0</v>
      </c>
      <c r="H91" s="143">
        <f t="shared" si="42"/>
        <v>0</v>
      </c>
      <c r="I91" s="143">
        <f t="shared" si="42"/>
        <v>0</v>
      </c>
      <c r="J91" s="143">
        <f>J92</f>
        <v>0</v>
      </c>
      <c r="K91" s="143">
        <f t="shared" si="42"/>
        <v>0</v>
      </c>
    </row>
    <row r="92" spans="1:11" ht="12.75">
      <c r="A92" s="144">
        <v>3</v>
      </c>
      <c r="B92" s="145" t="s">
        <v>18</v>
      </c>
      <c r="C92" s="146">
        <f t="shared" si="41"/>
        <v>50000</v>
      </c>
      <c r="D92" s="147">
        <f>D93</f>
        <v>50000</v>
      </c>
      <c r="E92" s="147">
        <f t="shared" si="42"/>
        <v>0</v>
      </c>
      <c r="F92" s="147">
        <f t="shared" si="42"/>
        <v>0</v>
      </c>
      <c r="G92" s="147">
        <v>0</v>
      </c>
      <c r="H92" s="147">
        <f t="shared" si="42"/>
        <v>0</v>
      </c>
      <c r="I92" s="147">
        <f t="shared" si="42"/>
        <v>0</v>
      </c>
      <c r="J92" s="147">
        <v>0</v>
      </c>
      <c r="K92" s="147">
        <f t="shared" si="42"/>
        <v>0</v>
      </c>
    </row>
    <row r="93" spans="1:11" ht="12.75">
      <c r="A93" s="144">
        <v>32</v>
      </c>
      <c r="B93" s="145" t="s">
        <v>23</v>
      </c>
      <c r="C93" s="146">
        <f t="shared" si="41"/>
        <v>50000</v>
      </c>
      <c r="D93" s="147">
        <v>50000</v>
      </c>
      <c r="E93" s="147"/>
      <c r="F93" s="147"/>
      <c r="G93" s="147"/>
      <c r="H93" s="147"/>
      <c r="I93" s="147"/>
      <c r="J93" s="147"/>
      <c r="K93" s="147"/>
    </row>
    <row r="94" spans="1:11" ht="12.75">
      <c r="A94" s="140" t="s">
        <v>88</v>
      </c>
      <c r="B94" s="141" t="s">
        <v>89</v>
      </c>
      <c r="C94" s="142">
        <f t="shared" si="41"/>
        <v>0</v>
      </c>
      <c r="D94" s="143">
        <f>D95</f>
        <v>0</v>
      </c>
      <c r="E94" s="143">
        <f aca="true" t="shared" si="43" ref="E94:K95">E95</f>
        <v>0</v>
      </c>
      <c r="F94" s="143">
        <f t="shared" si="43"/>
        <v>0</v>
      </c>
      <c r="G94" s="143">
        <f t="shared" si="43"/>
        <v>0</v>
      </c>
      <c r="H94" s="143">
        <f t="shared" si="43"/>
        <v>0</v>
      </c>
      <c r="I94" s="143">
        <f t="shared" si="43"/>
        <v>0</v>
      </c>
      <c r="J94" s="143">
        <f>J95</f>
        <v>0</v>
      </c>
      <c r="K94" s="143">
        <f t="shared" si="43"/>
        <v>0</v>
      </c>
    </row>
    <row r="95" spans="1:11" ht="25.5">
      <c r="A95" s="144">
        <v>4</v>
      </c>
      <c r="B95" s="151" t="s">
        <v>30</v>
      </c>
      <c r="C95" s="146">
        <f t="shared" si="41"/>
        <v>0</v>
      </c>
      <c r="D95" s="147">
        <f>D96</f>
        <v>0</v>
      </c>
      <c r="E95" s="147">
        <f t="shared" si="43"/>
        <v>0</v>
      </c>
      <c r="F95" s="147">
        <f t="shared" si="43"/>
        <v>0</v>
      </c>
      <c r="G95" s="147">
        <f t="shared" si="43"/>
        <v>0</v>
      </c>
      <c r="H95" s="147">
        <f t="shared" si="43"/>
        <v>0</v>
      </c>
      <c r="I95" s="147">
        <f t="shared" si="43"/>
        <v>0</v>
      </c>
      <c r="J95" s="147">
        <f>J96</f>
        <v>0</v>
      </c>
      <c r="K95" s="147">
        <f t="shared" si="43"/>
        <v>0</v>
      </c>
    </row>
    <row r="96" spans="1:11" ht="38.25">
      <c r="A96" s="148">
        <v>45</v>
      </c>
      <c r="B96" s="152" t="s">
        <v>66</v>
      </c>
      <c r="C96" s="149">
        <f t="shared" si="41"/>
        <v>0</v>
      </c>
      <c r="D96" s="150">
        <v>0</v>
      </c>
      <c r="E96" s="150"/>
      <c r="F96" s="150"/>
      <c r="G96" s="150"/>
      <c r="H96" s="150"/>
      <c r="I96" s="150"/>
      <c r="J96" s="150">
        <v>0</v>
      </c>
      <c r="K96" s="150"/>
    </row>
    <row r="98" spans="1:12" s="3" customFormat="1" ht="12.75">
      <c r="A98" s="16"/>
      <c r="C98" s="5"/>
      <c r="D98" s="5"/>
      <c r="E98" s="5"/>
      <c r="L98" s="32"/>
    </row>
    <row r="99" spans="1:12" s="3" customFormat="1" ht="12.75">
      <c r="A99" s="16"/>
      <c r="B99" s="3" t="s">
        <v>139</v>
      </c>
      <c r="C99" s="5"/>
      <c r="D99" s="5"/>
      <c r="E99" s="5"/>
      <c r="L99" s="32"/>
    </row>
    <row r="100" spans="1:12" s="5" customFormat="1" ht="38.25">
      <c r="A100" s="233"/>
      <c r="B100" s="5" t="s">
        <v>135</v>
      </c>
      <c r="L100" s="32"/>
    </row>
    <row r="101" s="231" customFormat="1" ht="38.25">
      <c r="B101" s="5" t="s">
        <v>136</v>
      </c>
    </row>
    <row r="102" spans="10:11" ht="12.75">
      <c r="J102" s="3"/>
      <c r="K102" s="3"/>
    </row>
    <row r="103" spans="10:11" ht="12.75">
      <c r="J103" s="3"/>
      <c r="K103" s="3"/>
    </row>
    <row r="104" spans="2:11" ht="12.75">
      <c r="B104" s="64" t="s">
        <v>137</v>
      </c>
      <c r="H104" s="3" t="s">
        <v>138</v>
      </c>
      <c r="J104" s="3"/>
      <c r="K104" s="3"/>
    </row>
    <row r="105" spans="2:8" ht="12.75">
      <c r="B105" s="5" t="s">
        <v>101</v>
      </c>
      <c r="H105" s="3" t="s">
        <v>102</v>
      </c>
    </row>
    <row r="108" ht="12.75">
      <c r="B108" s="5"/>
    </row>
    <row r="109" ht="12.75">
      <c r="B109" s="3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2022-03-21T12:10:27Z</cp:lastPrinted>
  <dcterms:created xsi:type="dcterms:W3CDTF">2013-09-11T11:00:21Z</dcterms:created>
  <dcterms:modified xsi:type="dcterms:W3CDTF">2022-03-22T12:13:58Z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